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_ruizdiaz\Downloads\"/>
    </mc:Choice>
  </mc:AlternateContent>
  <bookViews>
    <workbookView xWindow="0" yWindow="0" windowWidth="23040" windowHeight="9396"/>
  </bookViews>
  <sheets>
    <sheet name="3 Y 2 INSTANCIA" sheetId="1" r:id="rId1"/>
    <sheet name="1 INSTANCIA" sheetId="2" r:id="rId2"/>
    <sheet name="J.PAZ" sheetId="3" r:id="rId3"/>
    <sheet name="CONSOLIDADO" sheetId="4" r:id="rId4"/>
  </sheets>
  <calcPr calcId="152511"/>
</workbook>
</file>

<file path=xl/calcChain.xml><?xml version="1.0" encoding="utf-8"?>
<calcChain xmlns="http://schemas.openxmlformats.org/spreadsheetml/2006/main">
  <c r="B87" i="2" l="1"/>
  <c r="C26" i="2"/>
  <c r="B19" i="3"/>
  <c r="B40" i="1"/>
  <c r="B120" i="1"/>
  <c r="B94" i="2"/>
  <c r="B32" i="3"/>
  <c r="C33" i="3"/>
  <c r="C248" i="2"/>
  <c r="B248" i="2"/>
  <c r="C226" i="2"/>
  <c r="C120" i="1"/>
  <c r="C78" i="1"/>
  <c r="B78" i="1"/>
  <c r="C52" i="1"/>
  <c r="C45" i="2"/>
  <c r="B45" i="2"/>
  <c r="C16" i="2"/>
  <c r="B16" i="2"/>
  <c r="B84" i="2"/>
  <c r="B20" i="2" l="1"/>
  <c r="C20" i="2"/>
  <c r="B100" i="2"/>
  <c r="B19" i="2"/>
  <c r="C19" i="2"/>
  <c r="B61" i="2"/>
  <c r="C31" i="2"/>
  <c r="B31" i="2"/>
  <c r="C55" i="2"/>
  <c r="B55" i="2"/>
  <c r="D32" i="3"/>
  <c r="E32" i="3"/>
  <c r="C23" i="1"/>
  <c r="C28" i="1" s="1"/>
  <c r="C13" i="1"/>
  <c r="A13" i="1"/>
  <c r="C18" i="1"/>
  <c r="A18" i="1"/>
  <c r="B23" i="1"/>
  <c r="B28" i="1" s="1"/>
  <c r="C24" i="2"/>
  <c r="B24" i="2"/>
  <c r="D11" i="3"/>
  <c r="C83" i="1"/>
  <c r="C99" i="1" s="1"/>
  <c r="B83" i="1"/>
  <c r="B99" i="1" s="1"/>
  <c r="B44" i="2"/>
  <c r="C66" i="2"/>
  <c r="C74" i="2" s="1"/>
  <c r="B66" i="2"/>
  <c r="B74" i="2" s="1"/>
  <c r="C53" i="2" l="1"/>
  <c r="B53" i="2"/>
  <c r="C29" i="2"/>
  <c r="B29" i="2"/>
  <c r="D20" i="3"/>
  <c r="B91" i="2" l="1"/>
  <c r="B90" i="2"/>
  <c r="B22" i="3"/>
  <c r="B33" i="3" s="1"/>
  <c r="B92" i="2"/>
  <c r="C83" i="2" l="1"/>
  <c r="C101" i="2" s="1"/>
  <c r="B83" i="2"/>
  <c r="B32" i="1"/>
  <c r="B52" i="1" s="1"/>
  <c r="B88" i="2"/>
  <c r="B101" i="2" l="1"/>
  <c r="B215" i="2"/>
  <c r="B226" i="2" s="1"/>
  <c r="C51" i="2"/>
  <c r="C62" i="2" s="1"/>
  <c r="B51" i="2"/>
  <c r="B62" i="2" s="1"/>
  <c r="C28" i="2"/>
  <c r="C37" i="2" s="1"/>
  <c r="B28" i="2"/>
  <c r="B37" i="2" s="1"/>
  <c r="D33" i="3" l="1"/>
  <c r="E33" i="3"/>
  <c r="B14" i="4" l="1"/>
  <c r="B13" i="4" l="1"/>
  <c r="B12" i="4" l="1"/>
  <c r="B15" i="4" s="1"/>
  <c r="C185" i="2"/>
  <c r="B185" i="2"/>
  <c r="C164" i="2"/>
  <c r="B164" i="2"/>
  <c r="C143" i="2"/>
  <c r="B143" i="2"/>
  <c r="C122" i="2"/>
  <c r="B122" i="2"/>
  <c r="C200" i="2" l="1"/>
  <c r="B200" i="2"/>
</calcChain>
</file>

<file path=xl/sharedStrings.xml><?xml version="1.0" encoding="utf-8"?>
<sst xmlns="http://schemas.openxmlformats.org/spreadsheetml/2006/main" count="401" uniqueCount="69">
  <si>
    <t>CIRCUNSCRIPCION</t>
  </si>
  <si>
    <t>JUICIOS INGRESADOS</t>
  </si>
  <si>
    <t>AUTOS INTERLOCUTORIOS</t>
  </si>
  <si>
    <t xml:space="preserve">SENTENCIAS DEFINITIVAS </t>
  </si>
  <si>
    <t>CAPITAL</t>
  </si>
  <si>
    <t>GUAIRA</t>
  </si>
  <si>
    <t>ITAPUA</t>
  </si>
  <si>
    <t>CONCEPCION</t>
  </si>
  <si>
    <t>AMAMBAY</t>
  </si>
  <si>
    <t>ALTO PARANA</t>
  </si>
  <si>
    <t>CAAGUAZU</t>
  </si>
  <si>
    <t>ÑEEMBUCU</t>
  </si>
  <si>
    <t>MISIONES</t>
  </si>
  <si>
    <t>PARAGUARI</t>
  </si>
  <si>
    <t>CAAZAPA</t>
  </si>
  <si>
    <t>SAN PEDRO</t>
  </si>
  <si>
    <t>CORDILLERA</t>
  </si>
  <si>
    <t>PTE. HAYES</t>
  </si>
  <si>
    <t>BOQUERON</t>
  </si>
  <si>
    <t>CANINDEYU</t>
  </si>
  <si>
    <t>CENTRAL</t>
  </si>
  <si>
    <t>TOTAL</t>
  </si>
  <si>
    <t>CORTE SUPREMA DE JUSTICIA</t>
  </si>
  <si>
    <t>ACUERDOS Y SENTENCIAS</t>
  </si>
  <si>
    <t xml:space="preserve">TRIBUNAL DE APELACION EN LO CIVIL Y COMERCIAL </t>
  </si>
  <si>
    <t>TRIBUNAL DE APELACION DE LABORAL</t>
  </si>
  <si>
    <t>JUZGADOS EJECUCION</t>
  </si>
  <si>
    <t>JUZGADOS SENTENCIA</t>
  </si>
  <si>
    <t>JUZGADOS LIQUIDACION</t>
  </si>
  <si>
    <t>JUZGADOS PENAL  ADOLESCENTE</t>
  </si>
  <si>
    <t>Fuente: Oficinas de Estadisticas de todas la Circunscripciones Judiciales.-</t>
  </si>
  <si>
    <t>JUZGADO DE LA NIÑEZ Y LA ADOLESCENCIA</t>
  </si>
  <si>
    <t>JUZGADO PENAL DE  GARANTIAS Y PENAL ADOLESCENTE</t>
  </si>
  <si>
    <t>Fuente: Oficina de Estadistica de todas las Circunscripciones Judiciales</t>
  </si>
  <si>
    <t>SEGUNDA INSTANCIA</t>
  </si>
  <si>
    <t xml:space="preserve">TRIBUNAL CONTENCIO ADMINISTRATIVO-TRIBUNAL DE CUENTAS </t>
  </si>
  <si>
    <t>JUZGADO CIVIL Y COMERCIAL</t>
  </si>
  <si>
    <t>JUZGADO LABORAL</t>
  </si>
  <si>
    <t>JUZGADO CIVIL, COMERCIAL Y  LABORAL ( MULTIFUERO)</t>
  </si>
  <si>
    <t>TRIBUNAL DE APELACION DE LA NIÑEZ  Y LA ADOLESCENCIA</t>
  </si>
  <si>
    <t xml:space="preserve">PRIMERA INSTANCIA </t>
  </si>
  <si>
    <t>TRIBUNAL DE APELACION EN LO PENAL Y PENAL ADOLESCENTE</t>
  </si>
  <si>
    <t>PRESIDENTE R. HAYES</t>
  </si>
  <si>
    <t>JUZGADOS DE PAZ</t>
  </si>
  <si>
    <t xml:space="preserve">CIRCUNSCRIPCION </t>
  </si>
  <si>
    <t>SENTENCIAS DEFINITIVAS</t>
  </si>
  <si>
    <t>JUSTICIA LETRADA</t>
  </si>
  <si>
    <t>ALTO PARAGUAY</t>
  </si>
  <si>
    <t>GESTION JURISDICCIONAL</t>
  </si>
  <si>
    <t>TRIBUNAL DE CUENTAS</t>
  </si>
  <si>
    <t>INGRESOS POR VIOLENCIA BASADA EN GENERO</t>
  </si>
  <si>
    <t>MEDIDAS OTORGADAS POR VBG</t>
  </si>
  <si>
    <t xml:space="preserve">JUZGADOS DE EJECUCION PENAL </t>
  </si>
  <si>
    <t>TRIBUNAL COLEGIADO DE SENTENCIA (COLEGIADO Y UNIPERSONAL)</t>
  </si>
  <si>
    <t>DATOS CONSOLIDADOS</t>
  </si>
  <si>
    <t>TOTAL DE RESOLUCIONES DICTADAS EN TODOS LOS JUZGADOS Y TRIBUNALES RECIBIDAS EN LAS OFICINAS DE ESTADISTICAS</t>
  </si>
  <si>
    <t>CAPITAL LA ENCARNACION</t>
  </si>
  <si>
    <t>RECOLETA</t>
  </si>
  <si>
    <t>SAN ROQUE</t>
  </si>
  <si>
    <t>TRINIDAD</t>
  </si>
  <si>
    <t>TRIBUNALES DE APELACION</t>
  </si>
  <si>
    <t>JUZGADOS DE PRIMERA INSTANCIA</t>
  </si>
  <si>
    <t>INSTANCIA</t>
  </si>
  <si>
    <t>CUANTIA DE RESOLUCIONES</t>
  </si>
  <si>
    <t>El informe consta del total de Sentencias Definitivas y Autos Interlocutorios dictados por los Juzgados y Tribunales de   los fueros e instancias, recibidas los dias 23 y 24 de abril del corriente en las Oficinas de Estadisticasde la diferentes circuncripciones judiciales, en relacion a la Resolucion N° 193 del 17/04/2020,  del Consejo de Superintendencia de la Corte Suprema de Justicia.-</t>
  </si>
  <si>
    <t>TRIBUNAL DE APELACION MULTIFUERO  C,C y Lab</t>
  </si>
  <si>
    <t>CATEDRAL</t>
  </si>
  <si>
    <t>Actualizado el dia 30 de abril del 2020</t>
  </si>
  <si>
    <t>Resolucion 193/20 CSICSJ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</si>
</sst>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haroni"/>
      <charset val="177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5" fillId="4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3" fillId="4" borderId="0" xfId="0" applyFont="1" applyFill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5" fillId="4" borderId="0" xfId="0" applyFont="1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7" fillId="0" borderId="0" xfId="0" applyFont="1" applyFill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7" fillId="4" borderId="0" xfId="0" applyFont="1" applyFill="1"/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7" borderId="1" xfId="0" applyFont="1" applyFill="1" applyBorder="1" applyAlignment="1">
      <alignment horizontal="center" wrapText="1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1" xfId="0" applyFont="1" applyBorder="1"/>
    <xf numFmtId="0" fontId="0" fillId="10" borderId="1" xfId="0" applyFill="1" applyBorder="1"/>
    <xf numFmtId="0" fontId="5" fillId="10" borderId="1" xfId="0" applyFont="1" applyFill="1" applyBorder="1"/>
    <xf numFmtId="0" fontId="0" fillId="4" borderId="1" xfId="0" applyFont="1" applyFill="1" applyBorder="1" applyAlignment="1">
      <alignment wrapText="1"/>
    </xf>
    <xf numFmtId="0" fontId="5" fillId="11" borderId="1" xfId="0" applyFont="1" applyFill="1" applyBorder="1"/>
    <xf numFmtId="0" fontId="5" fillId="11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5" fillId="12" borderId="1" xfId="0" applyFont="1" applyFill="1" applyBorder="1"/>
    <xf numFmtId="0" fontId="5" fillId="12" borderId="1" xfId="0" applyFont="1" applyFill="1" applyBorder="1" applyAlignment="1">
      <alignment horizontal="center"/>
    </xf>
    <xf numFmtId="0" fontId="5" fillId="12" borderId="0" xfId="0" applyFont="1" applyFill="1"/>
    <xf numFmtId="0" fontId="6" fillId="12" borderId="0" xfId="0" applyFont="1" applyFill="1"/>
    <xf numFmtId="0" fontId="0" fillId="12" borderId="0" xfId="0" applyFill="1"/>
    <xf numFmtId="0" fontId="0" fillId="4" borderId="0" xfId="0" applyFill="1"/>
    <xf numFmtId="0" fontId="0" fillId="4" borderId="1" xfId="0" applyFill="1" applyBorder="1"/>
    <xf numFmtId="0" fontId="7" fillId="0" borderId="6" xfId="0" applyFont="1" applyFill="1" applyBorder="1"/>
    <xf numFmtId="0" fontId="12" fillId="0" borderId="5" xfId="0" applyFont="1" applyBorder="1" applyAlignment="1">
      <alignment wrapText="1"/>
    </xf>
    <xf numFmtId="0" fontId="4" fillId="9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13" borderId="4" xfId="0" applyFont="1" applyFill="1" applyBorder="1" applyAlignment="1">
      <alignment horizontal="center" wrapText="1"/>
    </xf>
    <xf numFmtId="0" fontId="2" fillId="13" borderId="5" xfId="0" applyFont="1" applyFill="1" applyBorder="1" applyAlignment="1">
      <alignment horizontal="center" wrapText="1"/>
    </xf>
    <xf numFmtId="0" fontId="1" fillId="14" borderId="8" xfId="0" applyFont="1" applyFill="1" applyBorder="1" applyAlignment="1">
      <alignment horizontal="center" wrapText="1"/>
    </xf>
    <xf numFmtId="0" fontId="1" fillId="14" borderId="9" xfId="0" applyFont="1" applyFill="1" applyBorder="1" applyAlignment="1">
      <alignment horizontal="center" wrapText="1"/>
    </xf>
    <xf numFmtId="0" fontId="1" fillId="14" borderId="10" xfId="0" applyFont="1" applyFill="1" applyBorder="1" applyAlignment="1">
      <alignment horizontal="center" wrapText="1"/>
    </xf>
    <xf numFmtId="0" fontId="1" fillId="14" borderId="11" xfId="0" applyFont="1" applyFill="1" applyBorder="1" applyAlignment="1">
      <alignment horizontal="center" wrapText="1"/>
    </xf>
    <xf numFmtId="0" fontId="1" fillId="14" borderId="12" xfId="0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s-PY"/>
          </a:pPr>
          <a:endParaRPr lang="es-PY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CONSOLIDADO!$B$9</c:f>
              <c:strCache>
                <c:ptCount val="1"/>
                <c:pt idx="0">
                  <c:v>CUANTIA DE RESOLUCIONES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/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CONSOLIDADO!$A$10:$A$15</c:f>
              <c:strCache>
                <c:ptCount val="6"/>
                <c:pt idx="0">
                  <c:v>CORTE SUPREMA DE JUSTICIA</c:v>
                </c:pt>
                <c:pt idx="1">
                  <c:v>TRIBUNAL DE CUENTAS</c:v>
                </c:pt>
                <c:pt idx="2">
                  <c:v>TRIBUNALES DE APELACION</c:v>
                </c:pt>
                <c:pt idx="3">
                  <c:v>JUZGADOS DE PRIMERA INSTANCIA</c:v>
                </c:pt>
                <c:pt idx="4">
                  <c:v>JUZGADOS DE PAZ</c:v>
                </c:pt>
                <c:pt idx="5">
                  <c:v>TOTAL</c:v>
                </c:pt>
              </c:strCache>
            </c:strRef>
          </c:cat>
          <c:val>
            <c:numRef>
              <c:f>CONSOLIDADO!$B$10:$B$15</c:f>
              <c:numCache>
                <c:formatCode>General</c:formatCode>
                <c:ptCount val="6"/>
                <c:pt idx="0">
                  <c:v>135</c:v>
                </c:pt>
                <c:pt idx="1">
                  <c:v>80</c:v>
                </c:pt>
                <c:pt idx="2">
                  <c:v>1357</c:v>
                </c:pt>
                <c:pt idx="3">
                  <c:v>16186</c:v>
                </c:pt>
                <c:pt idx="4">
                  <c:v>11181</c:v>
                </c:pt>
                <c:pt idx="5">
                  <c:v>28939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PY"/>
          </a:pPr>
          <a:endParaRPr lang="es-PY"/>
        </a:p>
      </c:txPr>
    </c:legend>
    <c:plotVisOnly val="1"/>
    <c:dispBlanksAs val="zero"/>
    <c:showDLblsOverMax val="0"/>
  </c:chart>
  <c:spPr>
    <a:solidFill>
      <a:schemeClr val="bg2"/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169333</xdr:rowOff>
    </xdr:from>
    <xdr:to>
      <xdr:col>1</xdr:col>
      <xdr:colOff>459317</xdr:colOff>
      <xdr:row>5</xdr:row>
      <xdr:rowOff>35983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169333"/>
          <a:ext cx="1750483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1250951</xdr:colOff>
      <xdr:row>0</xdr:row>
      <xdr:rowOff>105834</xdr:rowOff>
    </xdr:from>
    <xdr:to>
      <xdr:col>3</xdr:col>
      <xdr:colOff>636</xdr:colOff>
      <xdr:row>3</xdr:row>
      <xdr:rowOff>50589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284" y="105834"/>
          <a:ext cx="1850602" cy="516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0</xdr:rowOff>
    </xdr:from>
    <xdr:to>
      <xdr:col>1</xdr:col>
      <xdr:colOff>819150</xdr:colOff>
      <xdr:row>5</xdr:row>
      <xdr:rowOff>57150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9944100"/>
          <a:ext cx="1876425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2</xdr:row>
      <xdr:rowOff>0</xdr:rowOff>
    </xdr:from>
    <xdr:to>
      <xdr:col>4</xdr:col>
      <xdr:colOff>191135</xdr:colOff>
      <xdr:row>4</xdr:row>
      <xdr:rowOff>135255</xdr:rowOff>
    </xdr:to>
    <xdr:pic>
      <xdr:nvPicPr>
        <xdr:cNvPr id="17" name="1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10134600"/>
          <a:ext cx="1572260" cy="516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0</xdr:rowOff>
    </xdr:from>
    <xdr:to>
      <xdr:col>1</xdr:col>
      <xdr:colOff>819150</xdr:colOff>
      <xdr:row>5</xdr:row>
      <xdr:rowOff>57150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90500"/>
          <a:ext cx="1990725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2</xdr:row>
      <xdr:rowOff>0</xdr:rowOff>
    </xdr:from>
    <xdr:to>
      <xdr:col>3</xdr:col>
      <xdr:colOff>953136</xdr:colOff>
      <xdr:row>4</xdr:row>
      <xdr:rowOff>135255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381000"/>
          <a:ext cx="1457960" cy="5162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57150</xdr:rowOff>
    </xdr:from>
    <xdr:to>
      <xdr:col>0</xdr:col>
      <xdr:colOff>1666875</xdr:colOff>
      <xdr:row>4</xdr:row>
      <xdr:rowOff>9525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7150"/>
          <a:ext cx="130492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171451</xdr:rowOff>
    </xdr:from>
    <xdr:to>
      <xdr:col>1</xdr:col>
      <xdr:colOff>1819275</xdr:colOff>
      <xdr:row>3</xdr:row>
      <xdr:rowOff>95251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171451"/>
          <a:ext cx="1495425" cy="495300"/>
        </a:xfrm>
        <a:prstGeom prst="rect">
          <a:avLst/>
        </a:prstGeom>
      </xdr:spPr>
    </xdr:pic>
    <xdr:clientData/>
  </xdr:twoCellAnchor>
  <xdr:twoCellAnchor>
    <xdr:from>
      <xdr:col>2</xdr:col>
      <xdr:colOff>695324</xdr:colOff>
      <xdr:row>8</xdr:row>
      <xdr:rowOff>52387</xdr:rowOff>
    </xdr:from>
    <xdr:to>
      <xdr:col>9</xdr:col>
      <xdr:colOff>95249</xdr:colOff>
      <xdr:row>20</xdr:row>
      <xdr:rowOff>185737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abSelected="1" zoomScale="90" zoomScaleNormal="90" workbookViewId="0">
      <selection activeCell="C63" sqref="C63"/>
    </sheetView>
  </sheetViews>
  <sheetFormatPr baseColWidth="10" defaultRowHeight="14.4" x14ac:dyDescent="0.3"/>
  <cols>
    <col min="1" max="1" width="19.6640625" customWidth="1"/>
    <col min="2" max="2" width="21.88671875" style="1" customWidth="1"/>
    <col min="3" max="3" width="24.5546875" style="1" customWidth="1"/>
  </cols>
  <sheetData>
    <row r="1" spans="1:3" x14ac:dyDescent="0.3">
      <c r="B1"/>
      <c r="C1"/>
    </row>
    <row r="2" spans="1:3" x14ac:dyDescent="0.3">
      <c r="B2"/>
      <c r="C2"/>
    </row>
    <row r="3" spans="1:3" x14ac:dyDescent="0.3">
      <c r="B3"/>
      <c r="C3"/>
    </row>
    <row r="4" spans="1:3" x14ac:dyDescent="0.3">
      <c r="A4" s="95"/>
      <c r="B4" s="95"/>
      <c r="C4"/>
    </row>
    <row r="5" spans="1:3" x14ac:dyDescent="0.3">
      <c r="A5" s="95"/>
      <c r="B5" s="95"/>
      <c r="C5"/>
    </row>
    <row r="6" spans="1:3" x14ac:dyDescent="0.3">
      <c r="B6"/>
      <c r="C6"/>
    </row>
    <row r="7" spans="1:3" s="3" customFormat="1" x14ac:dyDescent="0.3">
      <c r="A7" s="95"/>
      <c r="B7" s="95"/>
      <c r="C7" s="49"/>
    </row>
    <row r="8" spans="1:3" s="3" customFormat="1" ht="18" x14ac:dyDescent="0.35">
      <c r="A8" s="96" t="s">
        <v>48</v>
      </c>
      <c r="B8" s="96"/>
      <c r="C8" s="96"/>
    </row>
    <row r="9" spans="1:3" s="3" customFormat="1" ht="54.75" customHeight="1" x14ac:dyDescent="0.35">
      <c r="A9" s="97" t="s">
        <v>68</v>
      </c>
      <c r="B9" s="98"/>
      <c r="C9" s="99"/>
    </row>
    <row r="10" spans="1:3" s="11" customFormat="1" x14ac:dyDescent="0.3">
      <c r="A10" s="84" t="s">
        <v>22</v>
      </c>
      <c r="B10" s="84"/>
      <c r="C10" s="84"/>
    </row>
    <row r="11" spans="1:3" s="11" customFormat="1" x14ac:dyDescent="0.3">
      <c r="A11" s="19"/>
      <c r="B11" s="19"/>
      <c r="C11" s="19"/>
    </row>
    <row r="12" spans="1:3" s="15" customFormat="1" ht="26.25" customHeight="1" x14ac:dyDescent="0.3">
      <c r="A12" s="87" t="s">
        <v>2</v>
      </c>
      <c r="B12" s="88"/>
      <c r="C12" s="35" t="s">
        <v>23</v>
      </c>
    </row>
    <row r="13" spans="1:3" s="23" customFormat="1" x14ac:dyDescent="0.3">
      <c r="A13" s="89">
        <f>34+75+2</f>
        <v>111</v>
      </c>
      <c r="B13" s="90"/>
      <c r="C13" s="21">
        <f>17+5+2</f>
        <v>24</v>
      </c>
    </row>
    <row r="14" spans="1:3" s="3" customFormat="1" x14ac:dyDescent="0.3">
      <c r="A14" s="68"/>
      <c r="B14" s="68"/>
      <c r="C14" s="68"/>
    </row>
    <row r="15" spans="1:3" s="3" customFormat="1" x14ac:dyDescent="0.3">
      <c r="A15" s="85" t="s">
        <v>35</v>
      </c>
      <c r="B15" s="86"/>
      <c r="C15" s="85"/>
    </row>
    <row r="16" spans="1:3" s="3" customFormat="1" x14ac:dyDescent="0.3">
      <c r="A16" s="20"/>
      <c r="B16" s="60"/>
      <c r="C16" s="20"/>
    </row>
    <row r="17" spans="1:3" s="15" customFormat="1" x14ac:dyDescent="0.3">
      <c r="A17" s="91" t="s">
        <v>2</v>
      </c>
      <c r="B17" s="92"/>
      <c r="C17" s="35" t="s">
        <v>23</v>
      </c>
    </row>
    <row r="18" spans="1:3" s="23" customFormat="1" x14ac:dyDescent="0.3">
      <c r="A18" s="93">
        <f>38+24</f>
        <v>62</v>
      </c>
      <c r="B18" s="94"/>
      <c r="C18" s="21">
        <f>14+4</f>
        <v>18</v>
      </c>
    </row>
    <row r="19" spans="1:3" s="3" customFormat="1" x14ac:dyDescent="0.3">
      <c r="A19" s="20"/>
      <c r="B19" s="8"/>
      <c r="C19" s="8"/>
    </row>
    <row r="20" spans="1:3" s="3" customFormat="1" x14ac:dyDescent="0.3">
      <c r="A20" s="80" t="s">
        <v>24</v>
      </c>
      <c r="B20" s="86"/>
      <c r="C20" s="86"/>
    </row>
    <row r="21" spans="1:3" s="3" customFormat="1" ht="12.75" customHeight="1" x14ac:dyDescent="0.3">
      <c r="A21" s="7"/>
      <c r="B21" s="7"/>
      <c r="C21" s="7"/>
    </row>
    <row r="22" spans="1:3" s="16" customFormat="1" ht="28.8" x14ac:dyDescent="0.3">
      <c r="A22" s="36" t="s">
        <v>0</v>
      </c>
      <c r="B22" s="57" t="s">
        <v>2</v>
      </c>
      <c r="C22" s="57" t="s">
        <v>23</v>
      </c>
    </row>
    <row r="23" spans="1:3" s="74" customFormat="1" x14ac:dyDescent="0.3">
      <c r="A23" s="71" t="s">
        <v>4</v>
      </c>
      <c r="B23" s="72">
        <f>0+35+29+6+54</f>
        <v>124</v>
      </c>
      <c r="C23" s="72">
        <f>7+3+1+4+4</f>
        <v>19</v>
      </c>
    </row>
    <row r="24" spans="1:3" s="24" customFormat="1" x14ac:dyDescent="0.3">
      <c r="A24" s="25" t="s">
        <v>6</v>
      </c>
      <c r="B24" s="21">
        <v>54</v>
      </c>
      <c r="C24" s="21">
        <v>30</v>
      </c>
    </row>
    <row r="25" spans="1:3" s="24" customFormat="1" x14ac:dyDescent="0.3">
      <c r="A25" s="25" t="s">
        <v>9</v>
      </c>
      <c r="B25" s="21">
        <v>67</v>
      </c>
      <c r="C25" s="21">
        <v>21</v>
      </c>
    </row>
    <row r="26" spans="1:3" s="24" customFormat="1" x14ac:dyDescent="0.3">
      <c r="A26" s="25" t="s">
        <v>5</v>
      </c>
      <c r="B26" s="21">
        <v>18</v>
      </c>
      <c r="C26" s="21">
        <v>7</v>
      </c>
    </row>
    <row r="27" spans="1:3" s="24" customFormat="1" x14ac:dyDescent="0.3">
      <c r="A27" s="25" t="s">
        <v>11</v>
      </c>
      <c r="B27" s="21">
        <v>9</v>
      </c>
      <c r="C27" s="21">
        <v>4</v>
      </c>
    </row>
    <row r="28" spans="1:3" s="34" customFormat="1" x14ac:dyDescent="0.3">
      <c r="A28" s="32" t="s">
        <v>21</v>
      </c>
      <c r="B28" s="33">
        <f>SUM(B23:B27)</f>
        <v>272</v>
      </c>
      <c r="C28" s="33">
        <f>SUM(C23:C27)</f>
        <v>81</v>
      </c>
    </row>
    <row r="29" spans="1:3" x14ac:dyDescent="0.3">
      <c r="A29" s="9"/>
      <c r="B29" s="10"/>
      <c r="C29" s="10"/>
    </row>
    <row r="30" spans="1:3" s="3" customFormat="1" x14ac:dyDescent="0.3">
      <c r="A30" s="80" t="s">
        <v>41</v>
      </c>
      <c r="B30" s="80"/>
      <c r="C30" s="80"/>
    </row>
    <row r="31" spans="1:3" s="16" customFormat="1" ht="18" customHeight="1" x14ac:dyDescent="0.3">
      <c r="A31" s="36" t="s">
        <v>0</v>
      </c>
      <c r="B31" s="57" t="s">
        <v>2</v>
      </c>
      <c r="C31" s="57" t="s">
        <v>23</v>
      </c>
    </row>
    <row r="32" spans="1:3" s="23" customFormat="1" x14ac:dyDescent="0.3">
      <c r="A32" s="25" t="s">
        <v>4</v>
      </c>
      <c r="B32" s="21">
        <f>92+5</f>
        <v>97</v>
      </c>
      <c r="C32" s="21">
        <v>26</v>
      </c>
    </row>
    <row r="33" spans="1:3" s="23" customFormat="1" x14ac:dyDescent="0.3">
      <c r="A33" s="25" t="s">
        <v>6</v>
      </c>
      <c r="B33" s="21">
        <v>32</v>
      </c>
      <c r="C33" s="21">
        <v>3</v>
      </c>
    </row>
    <row r="34" spans="1:3" s="23" customFormat="1" x14ac:dyDescent="0.3">
      <c r="A34" s="25" t="s">
        <v>9</v>
      </c>
      <c r="B34" s="21">
        <v>43</v>
      </c>
      <c r="C34" s="21">
        <v>17</v>
      </c>
    </row>
    <row r="35" spans="1:3" s="23" customFormat="1" hidden="1" x14ac:dyDescent="0.3">
      <c r="A35" s="25" t="s">
        <v>10</v>
      </c>
      <c r="B35" s="21"/>
      <c r="C35" s="21"/>
    </row>
    <row r="36" spans="1:3" s="23" customFormat="1" hidden="1" x14ac:dyDescent="0.3">
      <c r="A36" s="25" t="s">
        <v>11</v>
      </c>
      <c r="B36" s="21"/>
      <c r="C36" s="21"/>
    </row>
    <row r="37" spans="1:3" s="23" customFormat="1" hidden="1" x14ac:dyDescent="0.3">
      <c r="A37" s="25" t="s">
        <v>12</v>
      </c>
      <c r="B37" s="21"/>
      <c r="C37" s="21"/>
    </row>
    <row r="38" spans="1:3" s="23" customFormat="1" hidden="1" x14ac:dyDescent="0.3">
      <c r="A38" s="25" t="s">
        <v>13</v>
      </c>
      <c r="B38" s="21"/>
      <c r="C38" s="21"/>
    </row>
    <row r="39" spans="1:3" s="23" customFormat="1" hidden="1" x14ac:dyDescent="0.3">
      <c r="A39" s="25" t="s">
        <v>14</v>
      </c>
      <c r="B39" s="21"/>
      <c r="C39" s="21"/>
    </row>
    <row r="40" spans="1:3" s="23" customFormat="1" x14ac:dyDescent="0.3">
      <c r="A40" s="25" t="s">
        <v>8</v>
      </c>
      <c r="B40" s="21">
        <f>32+5</f>
        <v>37</v>
      </c>
      <c r="C40" s="21">
        <v>8</v>
      </c>
    </row>
    <row r="41" spans="1:3" s="23" customFormat="1" x14ac:dyDescent="0.3">
      <c r="A41" s="25" t="s">
        <v>15</v>
      </c>
      <c r="B41" s="21">
        <v>10</v>
      </c>
      <c r="C41" s="21">
        <v>5</v>
      </c>
    </row>
    <row r="42" spans="1:3" s="23" customFormat="1" hidden="1" x14ac:dyDescent="0.3">
      <c r="A42" s="66" t="s">
        <v>16</v>
      </c>
      <c r="B42" s="67"/>
      <c r="C42" s="67"/>
    </row>
    <row r="43" spans="1:3" s="23" customFormat="1" hidden="1" x14ac:dyDescent="0.3">
      <c r="A43" s="66" t="s">
        <v>17</v>
      </c>
      <c r="B43" s="67"/>
      <c r="C43" s="67"/>
    </row>
    <row r="44" spans="1:3" s="23" customFormat="1" hidden="1" x14ac:dyDescent="0.3">
      <c r="A44" s="66" t="s">
        <v>18</v>
      </c>
      <c r="B44" s="67"/>
      <c r="C44" s="67"/>
    </row>
    <row r="45" spans="1:3" s="23" customFormat="1" hidden="1" x14ac:dyDescent="0.3">
      <c r="A45" s="66" t="s">
        <v>19</v>
      </c>
      <c r="B45" s="67"/>
      <c r="C45" s="67"/>
    </row>
    <row r="46" spans="1:3" s="23" customFormat="1" x14ac:dyDescent="0.3">
      <c r="A46" s="25" t="s">
        <v>10</v>
      </c>
      <c r="B46" s="21">
        <v>4</v>
      </c>
      <c r="C46" s="21">
        <v>0</v>
      </c>
    </row>
    <row r="47" spans="1:3" s="23" customFormat="1" x14ac:dyDescent="0.3">
      <c r="A47" s="25" t="s">
        <v>11</v>
      </c>
      <c r="B47" s="21">
        <v>10</v>
      </c>
      <c r="C47" s="21">
        <v>1</v>
      </c>
    </row>
    <row r="48" spans="1:3" s="23" customFormat="1" x14ac:dyDescent="0.3">
      <c r="A48" s="25" t="s">
        <v>13</v>
      </c>
      <c r="B48" s="21">
        <v>0</v>
      </c>
      <c r="C48" s="21">
        <v>0</v>
      </c>
    </row>
    <row r="49" spans="1:3" s="23" customFormat="1" x14ac:dyDescent="0.3">
      <c r="A49" s="25" t="s">
        <v>16</v>
      </c>
      <c r="B49" s="21">
        <v>5</v>
      </c>
      <c r="C49" s="21">
        <v>7</v>
      </c>
    </row>
    <row r="50" spans="1:3" s="23" customFormat="1" x14ac:dyDescent="0.3">
      <c r="A50" s="25" t="s">
        <v>5</v>
      </c>
      <c r="B50" s="21">
        <v>23</v>
      </c>
      <c r="C50" s="21">
        <v>6</v>
      </c>
    </row>
    <row r="51" spans="1:3" s="23" customFormat="1" x14ac:dyDescent="0.3">
      <c r="A51" s="25" t="s">
        <v>20</v>
      </c>
      <c r="B51" s="21">
        <v>83</v>
      </c>
      <c r="C51" s="21">
        <v>63</v>
      </c>
    </row>
    <row r="52" spans="1:3" s="48" customFormat="1" x14ac:dyDescent="0.3">
      <c r="A52" s="32" t="s">
        <v>21</v>
      </c>
      <c r="B52" s="33">
        <f>SUM(B32:B51)</f>
        <v>344</v>
      </c>
      <c r="C52" s="33">
        <f>SUM(C32:C51)</f>
        <v>136</v>
      </c>
    </row>
    <row r="53" spans="1:3" s="23" customFormat="1" x14ac:dyDescent="0.3">
      <c r="A53" s="37"/>
      <c r="B53" s="22"/>
      <c r="C53" s="22"/>
    </row>
    <row r="54" spans="1:3" s="3" customFormat="1" x14ac:dyDescent="0.3">
      <c r="A54" s="3" t="s">
        <v>30</v>
      </c>
      <c r="B54" s="31"/>
      <c r="C54" s="31"/>
    </row>
    <row r="55" spans="1:3" s="23" customFormat="1" x14ac:dyDescent="0.3">
      <c r="A55" s="37"/>
      <c r="B55" s="22"/>
      <c r="C55" s="22"/>
    </row>
    <row r="56" spans="1:3" s="3" customFormat="1" ht="18" x14ac:dyDescent="0.35">
      <c r="A56" s="81"/>
      <c r="B56" s="81"/>
      <c r="C56" s="81"/>
    </row>
    <row r="57" spans="1:3" x14ac:dyDescent="0.3">
      <c r="A57" s="9"/>
      <c r="B57" s="10"/>
      <c r="C57" s="10"/>
    </row>
    <row r="58" spans="1:3" s="12" customFormat="1" x14ac:dyDescent="0.3">
      <c r="A58" s="80" t="s">
        <v>39</v>
      </c>
      <c r="B58" s="80"/>
      <c r="C58" s="80"/>
    </row>
    <row r="59" spans="1:3" s="16" customFormat="1" ht="28.8" x14ac:dyDescent="0.3">
      <c r="A59" s="36" t="s">
        <v>0</v>
      </c>
      <c r="B59" s="57" t="s">
        <v>2</v>
      </c>
      <c r="C59" s="57" t="s">
        <v>23</v>
      </c>
    </row>
    <row r="60" spans="1:3" s="23" customFormat="1" x14ac:dyDescent="0.3">
      <c r="A60" s="25" t="s">
        <v>4</v>
      </c>
      <c r="B60" s="21">
        <v>1</v>
      </c>
      <c r="C60" s="21">
        <v>0</v>
      </c>
    </row>
    <row r="61" spans="1:3" s="23" customFormat="1" hidden="1" x14ac:dyDescent="0.3">
      <c r="A61" s="25" t="s">
        <v>5</v>
      </c>
      <c r="B61" s="21"/>
      <c r="C61" s="21"/>
    </row>
    <row r="62" spans="1:3" s="23" customFormat="1" hidden="1" x14ac:dyDescent="0.3">
      <c r="A62" s="25" t="s">
        <v>6</v>
      </c>
      <c r="B62" s="21"/>
      <c r="C62" s="21"/>
    </row>
    <row r="63" spans="1:3" s="23" customFormat="1" x14ac:dyDescent="0.3">
      <c r="A63" s="25" t="s">
        <v>6</v>
      </c>
      <c r="B63" s="21">
        <v>5</v>
      </c>
      <c r="C63" s="21">
        <v>15</v>
      </c>
    </row>
    <row r="64" spans="1:3" s="23" customFormat="1" x14ac:dyDescent="0.3">
      <c r="A64" s="25" t="s">
        <v>7</v>
      </c>
      <c r="B64" s="21">
        <v>3</v>
      </c>
      <c r="C64" s="21">
        <v>1</v>
      </c>
    </row>
    <row r="65" spans="1:3" s="23" customFormat="1" x14ac:dyDescent="0.3">
      <c r="A65" s="25" t="s">
        <v>8</v>
      </c>
      <c r="B65" s="21">
        <v>2</v>
      </c>
      <c r="C65" s="21">
        <v>0</v>
      </c>
    </row>
    <row r="66" spans="1:3" s="23" customFormat="1" x14ac:dyDescent="0.3">
      <c r="A66" s="25" t="s">
        <v>9</v>
      </c>
      <c r="B66" s="21">
        <v>9</v>
      </c>
      <c r="C66" s="21">
        <v>11</v>
      </c>
    </row>
    <row r="67" spans="1:3" s="23" customFormat="1" x14ac:dyDescent="0.3">
      <c r="A67" s="25" t="s">
        <v>11</v>
      </c>
      <c r="B67" s="21">
        <v>3</v>
      </c>
      <c r="C67" s="21">
        <v>1</v>
      </c>
    </row>
    <row r="68" spans="1:3" s="23" customFormat="1" x14ac:dyDescent="0.3">
      <c r="A68" s="25" t="s">
        <v>5</v>
      </c>
      <c r="B68" s="21">
        <v>2</v>
      </c>
      <c r="C68" s="21">
        <v>2</v>
      </c>
    </row>
    <row r="69" spans="1:3" s="23" customFormat="1" x14ac:dyDescent="0.3">
      <c r="A69" s="26" t="s">
        <v>12</v>
      </c>
      <c r="B69" s="27">
        <v>0</v>
      </c>
      <c r="C69" s="27">
        <v>0</v>
      </c>
    </row>
    <row r="70" spans="1:3" s="23" customFormat="1" x14ac:dyDescent="0.3">
      <c r="A70" s="25" t="s">
        <v>14</v>
      </c>
      <c r="B70" s="21">
        <v>2</v>
      </c>
      <c r="C70" s="21">
        <v>0</v>
      </c>
    </row>
    <row r="71" spans="1:3" s="23" customFormat="1" x14ac:dyDescent="0.3">
      <c r="A71" s="25" t="s">
        <v>15</v>
      </c>
      <c r="B71" s="21">
        <v>1</v>
      </c>
      <c r="C71" s="21">
        <v>2</v>
      </c>
    </row>
    <row r="72" spans="1:3" s="23" customFormat="1" hidden="1" x14ac:dyDescent="0.3">
      <c r="A72" s="25" t="s">
        <v>16</v>
      </c>
      <c r="B72" s="21"/>
      <c r="C72" s="21"/>
    </row>
    <row r="73" spans="1:3" s="23" customFormat="1" hidden="1" x14ac:dyDescent="0.3">
      <c r="A73" s="25" t="s">
        <v>17</v>
      </c>
      <c r="B73" s="21"/>
      <c r="C73" s="21"/>
    </row>
    <row r="74" spans="1:3" s="23" customFormat="1" hidden="1" x14ac:dyDescent="0.3">
      <c r="A74" s="25" t="s">
        <v>18</v>
      </c>
      <c r="B74" s="21"/>
      <c r="C74" s="21"/>
    </row>
    <row r="75" spans="1:3" s="23" customFormat="1" hidden="1" x14ac:dyDescent="0.3">
      <c r="A75" s="25" t="s">
        <v>19</v>
      </c>
      <c r="B75" s="21"/>
      <c r="C75" s="21"/>
    </row>
    <row r="76" spans="1:3" s="23" customFormat="1" x14ac:dyDescent="0.3">
      <c r="A76" s="25" t="s">
        <v>16</v>
      </c>
      <c r="B76" s="21">
        <v>9</v>
      </c>
      <c r="C76" s="21">
        <v>1</v>
      </c>
    </row>
    <row r="77" spans="1:3" s="23" customFormat="1" x14ac:dyDescent="0.3">
      <c r="A77" s="25" t="s">
        <v>20</v>
      </c>
      <c r="B77" s="21">
        <v>12</v>
      </c>
      <c r="C77" s="21">
        <v>12</v>
      </c>
    </row>
    <row r="78" spans="1:3" s="48" customFormat="1" x14ac:dyDescent="0.3">
      <c r="A78" s="32" t="s">
        <v>21</v>
      </c>
      <c r="B78" s="33">
        <f>SUM(B60:B77)</f>
        <v>49</v>
      </c>
      <c r="C78" s="33">
        <f>SUM(C60:C77)</f>
        <v>45</v>
      </c>
    </row>
    <row r="79" spans="1:3" s="48" customFormat="1" x14ac:dyDescent="0.3">
      <c r="A79" s="58"/>
      <c r="B79" s="59"/>
      <c r="C79" s="59"/>
    </row>
    <row r="80" spans="1:3" x14ac:dyDescent="0.3">
      <c r="A80" s="13"/>
      <c r="B80" s="14"/>
      <c r="C80" s="14"/>
    </row>
    <row r="81" spans="1:3" x14ac:dyDescent="0.3">
      <c r="A81" s="80" t="s">
        <v>25</v>
      </c>
      <c r="B81" s="80"/>
      <c r="C81" s="80"/>
    </row>
    <row r="82" spans="1:3" s="16" customFormat="1" ht="28.8" x14ac:dyDescent="0.3">
      <c r="A82" s="36" t="s">
        <v>0</v>
      </c>
      <c r="B82" s="57" t="s">
        <v>2</v>
      </c>
      <c r="C82" s="57" t="s">
        <v>23</v>
      </c>
    </row>
    <row r="83" spans="1:3" s="23" customFormat="1" x14ac:dyDescent="0.3">
      <c r="A83" s="25" t="s">
        <v>4</v>
      </c>
      <c r="B83" s="21">
        <f>34+4</f>
        <v>38</v>
      </c>
      <c r="C83" s="21">
        <f>4+11</f>
        <v>15</v>
      </c>
    </row>
    <row r="84" spans="1:3" s="23" customFormat="1" x14ac:dyDescent="0.3">
      <c r="A84" s="25" t="s">
        <v>6</v>
      </c>
      <c r="B84" s="21">
        <v>4</v>
      </c>
      <c r="C84" s="21">
        <v>15</v>
      </c>
    </row>
    <row r="85" spans="1:3" s="23" customFormat="1" x14ac:dyDescent="0.3">
      <c r="A85" s="25" t="s">
        <v>5</v>
      </c>
      <c r="B85" s="21">
        <v>1</v>
      </c>
      <c r="C85" s="21">
        <v>4</v>
      </c>
    </row>
    <row r="86" spans="1:3" s="23" customFormat="1" x14ac:dyDescent="0.3">
      <c r="A86" s="25" t="s">
        <v>9</v>
      </c>
      <c r="B86" s="21">
        <v>46</v>
      </c>
      <c r="C86" s="21">
        <v>8</v>
      </c>
    </row>
    <row r="87" spans="1:3" s="23" customFormat="1" hidden="1" x14ac:dyDescent="0.3">
      <c r="A87" s="25" t="s">
        <v>10</v>
      </c>
      <c r="B87" s="21"/>
      <c r="C87" s="21"/>
    </row>
    <row r="88" spans="1:3" s="23" customFormat="1" hidden="1" x14ac:dyDescent="0.3">
      <c r="A88" s="25" t="s">
        <v>11</v>
      </c>
      <c r="B88" s="21"/>
      <c r="C88" s="21"/>
    </row>
    <row r="89" spans="1:3" s="23" customFormat="1" hidden="1" x14ac:dyDescent="0.3">
      <c r="A89" s="25" t="s">
        <v>12</v>
      </c>
      <c r="B89" s="21"/>
      <c r="C89" s="21"/>
    </row>
    <row r="90" spans="1:3" s="23" customFormat="1" hidden="1" x14ac:dyDescent="0.3">
      <c r="A90" s="25" t="s">
        <v>13</v>
      </c>
      <c r="B90" s="21"/>
      <c r="C90" s="21"/>
    </row>
    <row r="91" spans="1:3" s="23" customFormat="1" hidden="1" x14ac:dyDescent="0.3">
      <c r="A91" s="25" t="s">
        <v>14</v>
      </c>
      <c r="B91" s="21"/>
      <c r="C91" s="21"/>
    </row>
    <row r="92" spans="1:3" s="23" customFormat="1" hidden="1" x14ac:dyDescent="0.3">
      <c r="A92" s="25" t="s">
        <v>15</v>
      </c>
      <c r="B92" s="21"/>
      <c r="C92" s="21"/>
    </row>
    <row r="93" spans="1:3" s="23" customFormat="1" hidden="1" x14ac:dyDescent="0.3">
      <c r="A93" s="25" t="s">
        <v>16</v>
      </c>
      <c r="B93" s="21"/>
      <c r="C93" s="21"/>
    </row>
    <row r="94" spans="1:3" s="23" customFormat="1" hidden="1" x14ac:dyDescent="0.3">
      <c r="A94" s="25" t="s">
        <v>17</v>
      </c>
      <c r="B94" s="21"/>
      <c r="C94" s="21"/>
    </row>
    <row r="95" spans="1:3" s="23" customFormat="1" hidden="1" x14ac:dyDescent="0.3">
      <c r="A95" s="25" t="s">
        <v>18</v>
      </c>
      <c r="B95" s="21"/>
      <c r="C95" s="21"/>
    </row>
    <row r="96" spans="1:3" s="23" customFormat="1" hidden="1" x14ac:dyDescent="0.3">
      <c r="A96" s="25" t="s">
        <v>19</v>
      </c>
      <c r="B96" s="21"/>
      <c r="C96" s="21"/>
    </row>
    <row r="97" spans="1:3" s="23" customFormat="1" hidden="1" x14ac:dyDescent="0.3">
      <c r="A97" s="25" t="s">
        <v>20</v>
      </c>
      <c r="B97" s="21"/>
      <c r="C97" s="21"/>
    </row>
    <row r="98" spans="1:3" s="23" customFormat="1" hidden="1" x14ac:dyDescent="0.3">
      <c r="A98" s="25" t="s">
        <v>14</v>
      </c>
      <c r="B98" s="21"/>
      <c r="C98" s="21"/>
    </row>
    <row r="99" spans="1:3" s="48" customFormat="1" x14ac:dyDescent="0.3">
      <c r="A99" s="32" t="s">
        <v>21</v>
      </c>
      <c r="B99" s="33">
        <f>SUM(B83:B98)</f>
        <v>89</v>
      </c>
      <c r="C99" s="33">
        <f>SUM(C83:C86)</f>
        <v>42</v>
      </c>
    </row>
    <row r="100" spans="1:3" s="23" customFormat="1" x14ac:dyDescent="0.3">
      <c r="A100" s="38"/>
      <c r="B100" s="39"/>
      <c r="C100" s="39"/>
    </row>
    <row r="101" spans="1:3" s="3" customFormat="1" x14ac:dyDescent="0.3">
      <c r="B101" s="31"/>
      <c r="C101" s="31"/>
    </row>
    <row r="102" spans="1:3" s="3" customFormat="1" x14ac:dyDescent="0.3">
      <c r="A102" s="82"/>
      <c r="B102" s="82"/>
      <c r="C102" s="82"/>
    </row>
    <row r="103" spans="1:3" s="3" customFormat="1" x14ac:dyDescent="0.3">
      <c r="A103" s="83" t="s">
        <v>34</v>
      </c>
      <c r="B103" s="83"/>
      <c r="C103" s="83"/>
    </row>
    <row r="104" spans="1:3" s="3" customFormat="1" x14ac:dyDescent="0.3">
      <c r="A104" s="83"/>
      <c r="B104" s="83"/>
      <c r="C104" s="83"/>
    </row>
    <row r="105" spans="1:3" x14ac:dyDescent="0.3">
      <c r="A105" s="9"/>
      <c r="B105" s="10"/>
      <c r="C105" s="10"/>
    </row>
    <row r="106" spans="1:3" s="3" customFormat="1" x14ac:dyDescent="0.3">
      <c r="A106" s="80" t="s">
        <v>65</v>
      </c>
      <c r="B106" s="80"/>
      <c r="C106" s="80"/>
    </row>
    <row r="107" spans="1:3" s="16" customFormat="1" ht="28.8" x14ac:dyDescent="0.3">
      <c r="A107" s="36" t="s">
        <v>0</v>
      </c>
      <c r="B107" s="57" t="s">
        <v>2</v>
      </c>
      <c r="C107" s="57" t="s">
        <v>23</v>
      </c>
    </row>
    <row r="108" spans="1:3" s="23" customFormat="1" x14ac:dyDescent="0.3">
      <c r="A108" s="25" t="s">
        <v>14</v>
      </c>
      <c r="B108" s="21">
        <v>13</v>
      </c>
      <c r="C108" s="21">
        <v>3</v>
      </c>
    </row>
    <row r="109" spans="1:3" s="23" customFormat="1" x14ac:dyDescent="0.3">
      <c r="A109" s="25" t="s">
        <v>7</v>
      </c>
      <c r="B109" s="21">
        <v>8</v>
      </c>
      <c r="C109" s="21">
        <v>6</v>
      </c>
    </row>
    <row r="110" spans="1:3" s="23" customFormat="1" x14ac:dyDescent="0.3">
      <c r="A110" s="25" t="s">
        <v>8</v>
      </c>
      <c r="B110" s="21">
        <v>30</v>
      </c>
      <c r="C110" s="21">
        <v>8</v>
      </c>
    </row>
    <row r="111" spans="1:3" s="23" customFormat="1" x14ac:dyDescent="0.3">
      <c r="A111" s="25" t="s">
        <v>10</v>
      </c>
      <c r="B111" s="21">
        <v>104</v>
      </c>
      <c r="C111" s="21">
        <v>22</v>
      </c>
    </row>
    <row r="112" spans="1:3" s="23" customFormat="1" x14ac:dyDescent="0.3">
      <c r="A112" s="26" t="s">
        <v>12</v>
      </c>
      <c r="B112" s="27">
        <v>0</v>
      </c>
      <c r="C112" s="27">
        <v>0</v>
      </c>
    </row>
    <row r="113" spans="1:3" s="23" customFormat="1" x14ac:dyDescent="0.3">
      <c r="A113" s="26" t="s">
        <v>13</v>
      </c>
      <c r="B113" s="27">
        <v>8</v>
      </c>
      <c r="C113" s="27">
        <v>6</v>
      </c>
    </row>
    <row r="114" spans="1:3" s="23" customFormat="1" x14ac:dyDescent="0.3">
      <c r="A114" s="25" t="s">
        <v>15</v>
      </c>
      <c r="B114" s="21">
        <v>16</v>
      </c>
      <c r="C114" s="21">
        <v>8</v>
      </c>
    </row>
    <row r="115" spans="1:3" s="23" customFormat="1" x14ac:dyDescent="0.3">
      <c r="A115" s="25" t="s">
        <v>42</v>
      </c>
      <c r="B115" s="21">
        <v>2</v>
      </c>
      <c r="C115" s="21">
        <v>0</v>
      </c>
    </row>
    <row r="116" spans="1:3" s="23" customFormat="1" x14ac:dyDescent="0.3">
      <c r="A116" s="25" t="s">
        <v>19</v>
      </c>
      <c r="B116" s="21">
        <v>17</v>
      </c>
      <c r="C116" s="21">
        <v>5</v>
      </c>
    </row>
    <row r="117" spans="1:3" s="23" customFormat="1" x14ac:dyDescent="0.3">
      <c r="A117" s="25" t="s">
        <v>18</v>
      </c>
      <c r="B117" s="21">
        <v>1</v>
      </c>
      <c r="C117" s="21">
        <v>0</v>
      </c>
    </row>
    <row r="118" spans="1:3" s="23" customFormat="1" x14ac:dyDescent="0.3">
      <c r="A118" s="25" t="s">
        <v>47</v>
      </c>
      <c r="B118" s="21">
        <v>3</v>
      </c>
      <c r="C118" s="21">
        <v>1</v>
      </c>
    </row>
    <row r="119" spans="1:3" s="23" customFormat="1" x14ac:dyDescent="0.3">
      <c r="A119" s="25" t="s">
        <v>20</v>
      </c>
      <c r="B119" s="21">
        <v>25</v>
      </c>
      <c r="C119" s="21">
        <v>13</v>
      </c>
    </row>
    <row r="120" spans="1:3" s="48" customFormat="1" x14ac:dyDescent="0.3">
      <c r="A120" s="32" t="s">
        <v>21</v>
      </c>
      <c r="B120" s="33">
        <f>SUM(B108:B119)</f>
        <v>227</v>
      </c>
      <c r="C120" s="33">
        <f>SUM(C108:C119)</f>
        <v>72</v>
      </c>
    </row>
    <row r="122" spans="1:3" s="3" customFormat="1" x14ac:dyDescent="0.3">
      <c r="A122" s="3" t="s">
        <v>30</v>
      </c>
      <c r="B122" s="31"/>
      <c r="C122" s="31"/>
    </row>
  </sheetData>
  <mergeCells count="19">
    <mergeCell ref="A4:B4"/>
    <mergeCell ref="A5:B5"/>
    <mergeCell ref="A7:B7"/>
    <mergeCell ref="A8:C8"/>
    <mergeCell ref="A9:C9"/>
    <mergeCell ref="A106:C106"/>
    <mergeCell ref="A56:C56"/>
    <mergeCell ref="A102:C102"/>
    <mergeCell ref="A103:C104"/>
    <mergeCell ref="A10:C10"/>
    <mergeCell ref="A15:C15"/>
    <mergeCell ref="A20:C20"/>
    <mergeCell ref="A30:C30"/>
    <mergeCell ref="A58:C58"/>
    <mergeCell ref="A81:C81"/>
    <mergeCell ref="A12:B12"/>
    <mergeCell ref="A13:B13"/>
    <mergeCell ref="A17:B17"/>
    <mergeCell ref="A18:B18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8"/>
  <sheetViews>
    <sheetView topLeftCell="A91" zoomScale="90" zoomScaleNormal="90" workbookViewId="0">
      <selection activeCell="A8" sqref="A8:C8"/>
    </sheetView>
  </sheetViews>
  <sheetFormatPr baseColWidth="10" defaultRowHeight="14.4" x14ac:dyDescent="0.3"/>
  <cols>
    <col min="1" max="1" width="21.5546875" customWidth="1"/>
    <col min="2" max="2" width="17.33203125" customWidth="1"/>
    <col min="3" max="3" width="20.44140625" customWidth="1"/>
  </cols>
  <sheetData>
    <row r="4" spans="1:3" x14ac:dyDescent="0.3">
      <c r="A4" s="95"/>
      <c r="B4" s="95"/>
    </row>
    <row r="5" spans="1:3" x14ac:dyDescent="0.3">
      <c r="A5" s="95"/>
      <c r="B5" s="95"/>
    </row>
    <row r="7" spans="1:3" s="3" customFormat="1" ht="18" x14ac:dyDescent="0.35">
      <c r="A7" s="96" t="s">
        <v>48</v>
      </c>
      <c r="B7" s="96"/>
      <c r="C7" s="96"/>
    </row>
    <row r="8" spans="1:3" s="3" customFormat="1" ht="54.75" customHeight="1" x14ac:dyDescent="0.35">
      <c r="A8" s="97" t="s">
        <v>68</v>
      </c>
      <c r="B8" s="98"/>
      <c r="C8" s="99"/>
    </row>
    <row r="9" spans="1:3" s="3" customFormat="1" x14ac:dyDescent="0.3">
      <c r="A9" s="83" t="s">
        <v>40</v>
      </c>
      <c r="B9" s="83"/>
      <c r="C9" s="83"/>
    </row>
    <row r="10" spans="1:3" s="3" customFormat="1" x14ac:dyDescent="0.3">
      <c r="A10" s="83"/>
      <c r="B10" s="83"/>
      <c r="C10" s="83"/>
    </row>
    <row r="11" spans="1:3" x14ac:dyDescent="0.3">
      <c r="A11" s="100" t="s">
        <v>36</v>
      </c>
      <c r="B11" s="100"/>
      <c r="C11" s="100"/>
    </row>
    <row r="12" spans="1:3" s="16" customFormat="1" ht="28.8" x14ac:dyDescent="0.3">
      <c r="A12" s="36" t="s">
        <v>0</v>
      </c>
      <c r="B12" s="57" t="s">
        <v>2</v>
      </c>
      <c r="C12" s="57" t="s">
        <v>3</v>
      </c>
    </row>
    <row r="13" spans="1:3" s="23" customFormat="1" x14ac:dyDescent="0.3">
      <c r="A13" s="25" t="s">
        <v>4</v>
      </c>
      <c r="B13" s="21">
        <v>2576</v>
      </c>
      <c r="C13" s="21">
        <v>965</v>
      </c>
    </row>
    <row r="14" spans="1:3" s="23" customFormat="1" x14ac:dyDescent="0.3">
      <c r="A14" s="25" t="s">
        <v>6</v>
      </c>
      <c r="B14" s="21">
        <v>152</v>
      </c>
      <c r="C14" s="21">
        <v>103</v>
      </c>
    </row>
    <row r="15" spans="1:3" s="23" customFormat="1" x14ac:dyDescent="0.3">
      <c r="A15" s="25" t="s">
        <v>10</v>
      </c>
      <c r="B15" s="21">
        <v>31</v>
      </c>
      <c r="C15" s="21">
        <v>36</v>
      </c>
    </row>
    <row r="16" spans="1:3" s="23" customFormat="1" x14ac:dyDescent="0.3">
      <c r="A16" s="25" t="s">
        <v>5</v>
      </c>
      <c r="B16" s="21">
        <f>31+16+8+7</f>
        <v>62</v>
      </c>
      <c r="C16" s="21">
        <f>31+13+14+19</f>
        <v>77</v>
      </c>
    </row>
    <row r="17" spans="1:3" s="23" customFormat="1" x14ac:dyDescent="0.3">
      <c r="A17" s="25" t="s">
        <v>12</v>
      </c>
      <c r="B17" s="21">
        <v>20</v>
      </c>
      <c r="C17" s="21">
        <v>8</v>
      </c>
    </row>
    <row r="18" spans="1:3" s="23" customFormat="1" x14ac:dyDescent="0.3">
      <c r="A18" s="25" t="s">
        <v>9</v>
      </c>
      <c r="B18" s="21">
        <v>125</v>
      </c>
      <c r="C18" s="21">
        <v>121</v>
      </c>
    </row>
    <row r="19" spans="1:3" s="23" customFormat="1" x14ac:dyDescent="0.3">
      <c r="A19" s="25" t="s">
        <v>20</v>
      </c>
      <c r="B19" s="21">
        <f>449+94+48</f>
        <v>591</v>
      </c>
      <c r="C19" s="21">
        <f>305+70+30</f>
        <v>405</v>
      </c>
    </row>
    <row r="20" spans="1:3" s="48" customFormat="1" x14ac:dyDescent="0.3">
      <c r="A20" s="46" t="s">
        <v>21</v>
      </c>
      <c r="B20" s="47">
        <f>SUM(B13:B19)</f>
        <v>3557</v>
      </c>
      <c r="C20" s="47">
        <f>SUM(C13:C19)</f>
        <v>1715</v>
      </c>
    </row>
    <row r="21" spans="1:3" x14ac:dyDescent="0.3">
      <c r="A21" s="9"/>
      <c r="B21" s="10"/>
      <c r="C21" s="10"/>
    </row>
    <row r="22" spans="1:3" x14ac:dyDescent="0.3">
      <c r="A22" s="100" t="s">
        <v>38</v>
      </c>
      <c r="B22" s="100"/>
      <c r="C22" s="100"/>
    </row>
    <row r="23" spans="1:3" s="16" customFormat="1" ht="28.8" x14ac:dyDescent="0.3">
      <c r="A23" s="36" t="s">
        <v>0</v>
      </c>
      <c r="B23" s="57" t="s">
        <v>2</v>
      </c>
      <c r="C23" s="57" t="s">
        <v>3</v>
      </c>
    </row>
    <row r="24" spans="1:3" s="16" customFormat="1" x14ac:dyDescent="0.3">
      <c r="A24" s="65" t="s">
        <v>5</v>
      </c>
      <c r="B24" s="27">
        <f>16+20+20+30</f>
        <v>86</v>
      </c>
      <c r="C24" s="27">
        <f>16+31+14+8</f>
        <v>69</v>
      </c>
    </row>
    <row r="25" spans="1:3" s="23" customFormat="1" x14ac:dyDescent="0.3">
      <c r="A25" s="30" t="s">
        <v>7</v>
      </c>
      <c r="B25" s="21">
        <v>44</v>
      </c>
      <c r="C25" s="21">
        <v>50</v>
      </c>
    </row>
    <row r="26" spans="1:3" s="23" customFormat="1" x14ac:dyDescent="0.3">
      <c r="A26" s="25" t="s">
        <v>8</v>
      </c>
      <c r="B26" s="21">
        <v>38</v>
      </c>
      <c r="C26" s="21">
        <f>34+2</f>
        <v>36</v>
      </c>
    </row>
    <row r="27" spans="1:3" s="23" customFormat="1" x14ac:dyDescent="0.3">
      <c r="A27" s="25" t="s">
        <v>9</v>
      </c>
      <c r="B27" s="21">
        <v>387</v>
      </c>
      <c r="C27" s="21">
        <v>190</v>
      </c>
    </row>
    <row r="28" spans="1:3" s="23" customFormat="1" x14ac:dyDescent="0.3">
      <c r="A28" s="25" t="s">
        <v>11</v>
      </c>
      <c r="B28" s="21">
        <f>12+14+1</f>
        <v>27</v>
      </c>
      <c r="C28" s="21">
        <f>10+5+5</f>
        <v>20</v>
      </c>
    </row>
    <row r="29" spans="1:3" s="28" customFormat="1" x14ac:dyDescent="0.3">
      <c r="A29" s="26" t="s">
        <v>13</v>
      </c>
      <c r="B29" s="27">
        <f>67+25</f>
        <v>92</v>
      </c>
      <c r="C29" s="27">
        <f>37+6</f>
        <v>43</v>
      </c>
    </row>
    <row r="30" spans="1:3" s="23" customFormat="1" x14ac:dyDescent="0.3">
      <c r="A30" s="25" t="s">
        <v>14</v>
      </c>
      <c r="B30" s="21">
        <v>37</v>
      </c>
      <c r="C30" s="21">
        <v>30</v>
      </c>
    </row>
    <row r="31" spans="1:3" s="23" customFormat="1" x14ac:dyDescent="0.3">
      <c r="A31" s="25" t="s">
        <v>15</v>
      </c>
      <c r="B31" s="21">
        <f>3+7+2+14</f>
        <v>26</v>
      </c>
      <c r="C31" s="21">
        <f>1+12+2</f>
        <v>15</v>
      </c>
    </row>
    <row r="32" spans="1:3" s="23" customFormat="1" x14ac:dyDescent="0.3">
      <c r="A32" s="25" t="s">
        <v>16</v>
      </c>
      <c r="B32" s="21">
        <v>103</v>
      </c>
      <c r="C32" s="21">
        <v>61</v>
      </c>
    </row>
    <row r="33" spans="1:3" s="28" customFormat="1" x14ac:dyDescent="0.3">
      <c r="A33" s="26" t="s">
        <v>17</v>
      </c>
      <c r="B33" s="27">
        <v>19</v>
      </c>
      <c r="C33" s="27">
        <v>13</v>
      </c>
    </row>
    <row r="34" spans="1:3" s="23" customFormat="1" x14ac:dyDescent="0.3">
      <c r="A34" s="25" t="s">
        <v>18</v>
      </c>
      <c r="B34" s="21">
        <v>0</v>
      </c>
      <c r="C34" s="21">
        <v>0</v>
      </c>
    </row>
    <row r="35" spans="1:3" s="23" customFormat="1" x14ac:dyDescent="0.3">
      <c r="A35" s="25" t="s">
        <v>19</v>
      </c>
      <c r="B35" s="21">
        <v>103</v>
      </c>
      <c r="C35" s="21">
        <v>75</v>
      </c>
    </row>
    <row r="36" spans="1:3" s="23" customFormat="1" x14ac:dyDescent="0.3">
      <c r="A36" s="25" t="s">
        <v>47</v>
      </c>
      <c r="B36" s="21">
        <v>0</v>
      </c>
      <c r="C36" s="21">
        <v>1</v>
      </c>
    </row>
    <row r="37" spans="1:3" s="48" customFormat="1" x14ac:dyDescent="0.3">
      <c r="A37" s="46" t="s">
        <v>21</v>
      </c>
      <c r="B37" s="47">
        <f>SUM(B24:B36)</f>
        <v>962</v>
      </c>
      <c r="C37" s="47">
        <f>SUM(C24:C36)</f>
        <v>603</v>
      </c>
    </row>
    <row r="38" spans="1:3" s="23" customFormat="1" x14ac:dyDescent="0.3">
      <c r="A38" s="38"/>
      <c r="B38" s="39"/>
      <c r="C38" s="39"/>
    </row>
    <row r="39" spans="1:3" s="3" customFormat="1" ht="16.5" customHeight="1" x14ac:dyDescent="0.3">
      <c r="A39" s="42" t="s">
        <v>33</v>
      </c>
      <c r="B39" s="20"/>
      <c r="C39" s="20"/>
    </row>
    <row r="40" spans="1:3" s="23" customFormat="1" x14ac:dyDescent="0.3">
      <c r="A40" s="38"/>
      <c r="B40" s="39"/>
      <c r="C40" s="39"/>
    </row>
    <row r="41" spans="1:3" x14ac:dyDescent="0.3">
      <c r="A41" s="17"/>
      <c r="B41" s="18"/>
      <c r="C41" s="18"/>
    </row>
    <row r="42" spans="1:3" x14ac:dyDescent="0.3">
      <c r="A42" s="80" t="s">
        <v>31</v>
      </c>
      <c r="B42" s="80"/>
      <c r="C42" s="80"/>
    </row>
    <row r="43" spans="1:3" s="16" customFormat="1" ht="28.8" x14ac:dyDescent="0.3">
      <c r="A43" s="36" t="s">
        <v>0</v>
      </c>
      <c r="B43" s="57" t="s">
        <v>2</v>
      </c>
      <c r="C43" s="57" t="s">
        <v>3</v>
      </c>
    </row>
    <row r="44" spans="1:3" s="28" customFormat="1" x14ac:dyDescent="0.3">
      <c r="A44" s="26" t="s">
        <v>4</v>
      </c>
      <c r="B44" s="27">
        <f>20+18+28+6+22+19</f>
        <v>113</v>
      </c>
      <c r="C44" s="27">
        <v>208</v>
      </c>
    </row>
    <row r="45" spans="1:3" s="28" customFormat="1" x14ac:dyDescent="0.3">
      <c r="A45" s="26" t="s">
        <v>5</v>
      </c>
      <c r="B45" s="27">
        <f>19+21</f>
        <v>40</v>
      </c>
      <c r="C45" s="27">
        <f>22+26</f>
        <v>48</v>
      </c>
    </row>
    <row r="46" spans="1:3" s="28" customFormat="1" x14ac:dyDescent="0.3">
      <c r="A46" s="26" t="s">
        <v>6</v>
      </c>
      <c r="B46" s="27">
        <v>8</v>
      </c>
      <c r="C46" s="27">
        <v>45</v>
      </c>
    </row>
    <row r="47" spans="1:3" s="28" customFormat="1" x14ac:dyDescent="0.3">
      <c r="A47" s="29" t="s">
        <v>7</v>
      </c>
      <c r="B47" s="27">
        <v>16</v>
      </c>
      <c r="C47" s="27">
        <v>80</v>
      </c>
    </row>
    <row r="48" spans="1:3" s="28" customFormat="1" x14ac:dyDescent="0.3">
      <c r="A48" s="26" t="s">
        <v>8</v>
      </c>
      <c r="B48" s="27">
        <v>6</v>
      </c>
      <c r="C48" s="27">
        <v>11</v>
      </c>
    </row>
    <row r="49" spans="1:3" s="28" customFormat="1" x14ac:dyDescent="0.3">
      <c r="A49" s="26" t="s">
        <v>9</v>
      </c>
      <c r="B49" s="27">
        <v>113</v>
      </c>
      <c r="C49" s="27">
        <v>185</v>
      </c>
    </row>
    <row r="50" spans="1:3" s="23" customFormat="1" x14ac:dyDescent="0.3">
      <c r="A50" s="25" t="s">
        <v>10</v>
      </c>
      <c r="B50" s="21">
        <v>35</v>
      </c>
      <c r="C50" s="21">
        <v>38</v>
      </c>
    </row>
    <row r="51" spans="1:3" s="28" customFormat="1" x14ac:dyDescent="0.3">
      <c r="A51" s="26" t="s">
        <v>11</v>
      </c>
      <c r="B51" s="27">
        <f>29+17+14</f>
        <v>60</v>
      </c>
      <c r="C51" s="27">
        <f>35+20+12</f>
        <v>67</v>
      </c>
    </row>
    <row r="52" spans="1:3" s="28" customFormat="1" ht="15" customHeight="1" x14ac:dyDescent="0.3">
      <c r="A52" s="26" t="s">
        <v>12</v>
      </c>
      <c r="B52" s="27">
        <v>14</v>
      </c>
      <c r="C52" s="27">
        <v>44</v>
      </c>
    </row>
    <row r="53" spans="1:3" s="28" customFormat="1" x14ac:dyDescent="0.3">
      <c r="A53" s="26" t="s">
        <v>13</v>
      </c>
      <c r="B53" s="27">
        <f>2+1</f>
        <v>3</v>
      </c>
      <c r="C53" s="27">
        <f>15+14</f>
        <v>29</v>
      </c>
    </row>
    <row r="54" spans="1:3" s="28" customFormat="1" x14ac:dyDescent="0.3">
      <c r="A54" s="26" t="s">
        <v>14</v>
      </c>
      <c r="B54" s="27">
        <v>13</v>
      </c>
      <c r="C54" s="27">
        <v>11</v>
      </c>
    </row>
    <row r="55" spans="1:3" s="73" customFormat="1" x14ac:dyDescent="0.3">
      <c r="A55" s="71" t="s">
        <v>15</v>
      </c>
      <c r="B55" s="72">
        <f>2+1+2</f>
        <v>5</v>
      </c>
      <c r="C55" s="72">
        <f>3+3+0</f>
        <v>6</v>
      </c>
    </row>
    <row r="56" spans="1:3" s="28" customFormat="1" x14ac:dyDescent="0.3">
      <c r="A56" s="26" t="s">
        <v>16</v>
      </c>
      <c r="B56" s="27">
        <v>33</v>
      </c>
      <c r="C56" s="27">
        <v>42</v>
      </c>
    </row>
    <row r="57" spans="1:3" s="28" customFormat="1" x14ac:dyDescent="0.3">
      <c r="A57" s="26" t="s">
        <v>19</v>
      </c>
      <c r="B57" s="27">
        <v>8</v>
      </c>
      <c r="C57" s="27">
        <v>17</v>
      </c>
    </row>
    <row r="58" spans="1:3" s="28" customFormat="1" x14ac:dyDescent="0.3">
      <c r="A58" s="26" t="s">
        <v>17</v>
      </c>
      <c r="B58" s="27">
        <v>21</v>
      </c>
      <c r="C58" s="27">
        <v>28</v>
      </c>
    </row>
    <row r="59" spans="1:3" s="23" customFormat="1" x14ac:dyDescent="0.3">
      <c r="A59" s="25" t="s">
        <v>18</v>
      </c>
      <c r="B59" s="21">
        <v>2</v>
      </c>
      <c r="C59" s="21">
        <v>11</v>
      </c>
    </row>
    <row r="60" spans="1:3" s="28" customFormat="1" x14ac:dyDescent="0.3">
      <c r="A60" s="26" t="s">
        <v>47</v>
      </c>
      <c r="B60" s="27">
        <v>0</v>
      </c>
      <c r="C60" s="27">
        <v>1</v>
      </c>
    </row>
    <row r="61" spans="1:3" s="73" customFormat="1" x14ac:dyDescent="0.3">
      <c r="A61" s="71" t="s">
        <v>20</v>
      </c>
      <c r="B61" s="72">
        <f>72+492</f>
        <v>564</v>
      </c>
      <c r="C61" s="72">
        <v>637</v>
      </c>
    </row>
    <row r="62" spans="1:3" s="45" customFormat="1" x14ac:dyDescent="0.3">
      <c r="A62" s="43" t="s">
        <v>21</v>
      </c>
      <c r="B62" s="44">
        <f>SUM(B44:B61)</f>
        <v>1054</v>
      </c>
      <c r="C62" s="44">
        <f>SUM(C44:C61)</f>
        <v>1508</v>
      </c>
    </row>
    <row r="63" spans="1:3" x14ac:dyDescent="0.3">
      <c r="A63" s="17"/>
      <c r="B63" s="18"/>
      <c r="C63" s="18"/>
    </row>
    <row r="64" spans="1:3" x14ac:dyDescent="0.3">
      <c r="A64" s="100" t="s">
        <v>37</v>
      </c>
      <c r="B64" s="100"/>
      <c r="C64" s="100"/>
    </row>
    <row r="65" spans="1:3" s="16" customFormat="1" ht="28.8" x14ac:dyDescent="0.3">
      <c r="A65" s="36" t="s">
        <v>0</v>
      </c>
      <c r="B65" s="57" t="s">
        <v>2</v>
      </c>
      <c r="C65" s="57" t="s">
        <v>3</v>
      </c>
    </row>
    <row r="66" spans="1:3" s="28" customFormat="1" x14ac:dyDescent="0.3">
      <c r="A66" s="26" t="s">
        <v>4</v>
      </c>
      <c r="B66" s="27">
        <f>34+33+0+20+33+13</f>
        <v>133</v>
      </c>
      <c r="C66" s="27">
        <f>29+5+0+18+17+5</f>
        <v>74</v>
      </c>
    </row>
    <row r="67" spans="1:3" s="28" customFormat="1" x14ac:dyDescent="0.3">
      <c r="A67" s="26" t="s">
        <v>6</v>
      </c>
      <c r="B67" s="27">
        <v>9</v>
      </c>
      <c r="C67" s="27">
        <v>17</v>
      </c>
    </row>
    <row r="68" spans="1:3" s="28" customFormat="1" x14ac:dyDescent="0.3">
      <c r="A68" s="26" t="s">
        <v>9</v>
      </c>
      <c r="B68" s="27">
        <v>9</v>
      </c>
      <c r="C68" s="27">
        <v>25</v>
      </c>
    </row>
    <row r="69" spans="1:3" s="28" customFormat="1" x14ac:dyDescent="0.3">
      <c r="A69" s="26" t="s">
        <v>10</v>
      </c>
      <c r="B69" s="27">
        <v>0</v>
      </c>
      <c r="C69" s="27">
        <v>0</v>
      </c>
    </row>
    <row r="70" spans="1:3" s="28" customFormat="1" x14ac:dyDescent="0.3">
      <c r="A70" s="26" t="s">
        <v>12</v>
      </c>
      <c r="B70" s="27">
        <v>10</v>
      </c>
      <c r="C70" s="27">
        <v>11</v>
      </c>
    </row>
    <row r="71" spans="1:3" s="28" customFormat="1" x14ac:dyDescent="0.3">
      <c r="A71" s="26" t="s">
        <v>5</v>
      </c>
      <c r="B71" s="27">
        <v>18</v>
      </c>
      <c r="C71" s="27">
        <v>8</v>
      </c>
    </row>
    <row r="72" spans="1:3" s="73" customFormat="1" x14ac:dyDescent="0.3">
      <c r="A72" s="71" t="s">
        <v>20</v>
      </c>
      <c r="B72" s="72">
        <v>71</v>
      </c>
      <c r="C72" s="72">
        <v>78</v>
      </c>
    </row>
    <row r="73" spans="1:3" s="73" customFormat="1" x14ac:dyDescent="0.3">
      <c r="A73" s="71" t="s">
        <v>8</v>
      </c>
      <c r="B73" s="72">
        <v>17</v>
      </c>
      <c r="C73" s="72">
        <v>11</v>
      </c>
    </row>
    <row r="74" spans="1:3" s="45" customFormat="1" x14ac:dyDescent="0.3">
      <c r="A74" s="43" t="s">
        <v>21</v>
      </c>
      <c r="B74" s="44">
        <f>SUM(B66:B73)</f>
        <v>267</v>
      </c>
      <c r="C74" s="44">
        <f>SUM(C66:C73)</f>
        <v>224</v>
      </c>
    </row>
    <row r="75" spans="1:3" s="28" customFormat="1" x14ac:dyDescent="0.3">
      <c r="A75" s="40"/>
      <c r="B75" s="41"/>
      <c r="C75" s="41"/>
    </row>
    <row r="76" spans="1:3" s="3" customFormat="1" ht="16.5" customHeight="1" x14ac:dyDescent="0.3">
      <c r="A76" s="42" t="s">
        <v>33</v>
      </c>
      <c r="B76" s="20"/>
      <c r="C76" s="20"/>
    </row>
    <row r="77" spans="1:3" s="3" customFormat="1" x14ac:dyDescent="0.3">
      <c r="A77" s="31"/>
      <c r="B77" s="31"/>
      <c r="C77" s="31"/>
    </row>
    <row r="78" spans="1:3" s="3" customFormat="1" x14ac:dyDescent="0.3">
      <c r="A78" s="83" t="s">
        <v>40</v>
      </c>
      <c r="B78" s="83"/>
      <c r="C78" s="83"/>
    </row>
    <row r="79" spans="1:3" s="3" customFormat="1" x14ac:dyDescent="0.3">
      <c r="A79" s="83"/>
      <c r="B79" s="83"/>
      <c r="C79" s="83"/>
    </row>
    <row r="80" spans="1:3" x14ac:dyDescent="0.3">
      <c r="A80" s="17"/>
      <c r="B80" s="18"/>
      <c r="C80" s="18"/>
    </row>
    <row r="81" spans="1:3" x14ac:dyDescent="0.3">
      <c r="A81" s="80" t="s">
        <v>32</v>
      </c>
      <c r="B81" s="80"/>
      <c r="C81" s="80"/>
    </row>
    <row r="82" spans="1:3" s="16" customFormat="1" ht="28.8" x14ac:dyDescent="0.3">
      <c r="A82" s="36" t="s">
        <v>0</v>
      </c>
      <c r="B82" s="57" t="s">
        <v>2</v>
      </c>
      <c r="C82" s="57" t="s">
        <v>3</v>
      </c>
    </row>
    <row r="83" spans="1:3" s="28" customFormat="1" x14ac:dyDescent="0.3">
      <c r="A83" s="26" t="s">
        <v>4</v>
      </c>
      <c r="B83" s="27">
        <f>921+33</f>
        <v>954</v>
      </c>
      <c r="C83" s="21">
        <f>1+2</f>
        <v>3</v>
      </c>
    </row>
    <row r="84" spans="1:3" s="23" customFormat="1" x14ac:dyDescent="0.3">
      <c r="A84" s="25" t="s">
        <v>5</v>
      </c>
      <c r="B84" s="21">
        <f>10+19+13+16+0+16</f>
        <v>74</v>
      </c>
      <c r="C84" s="21">
        <v>0</v>
      </c>
    </row>
    <row r="85" spans="1:3" s="28" customFormat="1" x14ac:dyDescent="0.3">
      <c r="A85" s="26" t="s">
        <v>6</v>
      </c>
      <c r="B85" s="27">
        <v>42</v>
      </c>
      <c r="C85" s="27">
        <v>1</v>
      </c>
    </row>
    <row r="86" spans="1:3" s="28" customFormat="1" x14ac:dyDescent="0.3">
      <c r="A86" s="29" t="s">
        <v>7</v>
      </c>
      <c r="B86" s="27">
        <v>52</v>
      </c>
      <c r="C86" s="27">
        <v>2</v>
      </c>
    </row>
    <row r="87" spans="1:3" s="28" customFormat="1" x14ac:dyDescent="0.3">
      <c r="A87" s="26" t="s">
        <v>8</v>
      </c>
      <c r="B87" s="27">
        <f>181+43+11+16</f>
        <v>251</v>
      </c>
      <c r="C87" s="27">
        <v>5</v>
      </c>
    </row>
    <row r="88" spans="1:3" s="28" customFormat="1" x14ac:dyDescent="0.3">
      <c r="A88" s="26" t="s">
        <v>9</v>
      </c>
      <c r="B88" s="27">
        <f>205+136</f>
        <v>341</v>
      </c>
      <c r="C88" s="27">
        <v>2</v>
      </c>
    </row>
    <row r="89" spans="1:3" s="23" customFormat="1" x14ac:dyDescent="0.3">
      <c r="A89" s="25" t="s">
        <v>10</v>
      </c>
      <c r="B89" s="21">
        <v>85</v>
      </c>
      <c r="C89" s="21">
        <v>1</v>
      </c>
    </row>
    <row r="90" spans="1:3" s="28" customFormat="1" x14ac:dyDescent="0.3">
      <c r="A90" s="26" t="s">
        <v>11</v>
      </c>
      <c r="B90" s="27">
        <f>4+48+57+12+13+37+14</f>
        <v>185</v>
      </c>
      <c r="C90" s="27">
        <v>0</v>
      </c>
    </row>
    <row r="91" spans="1:3" s="28" customFormat="1" ht="15.75" customHeight="1" x14ac:dyDescent="0.3">
      <c r="A91" s="26" t="s">
        <v>12</v>
      </c>
      <c r="B91" s="27">
        <f>20+34+7</f>
        <v>61</v>
      </c>
      <c r="C91" s="27">
        <v>3</v>
      </c>
    </row>
    <row r="92" spans="1:3" s="28" customFormat="1" x14ac:dyDescent="0.3">
      <c r="A92" s="26" t="s">
        <v>13</v>
      </c>
      <c r="B92" s="27">
        <f>2+6+3+3+2</f>
        <v>16</v>
      </c>
      <c r="C92" s="27">
        <v>0</v>
      </c>
    </row>
    <row r="93" spans="1:3" s="28" customFormat="1" x14ac:dyDescent="0.3">
      <c r="A93" s="26" t="s">
        <v>14</v>
      </c>
      <c r="B93" s="27">
        <v>157</v>
      </c>
      <c r="C93" s="27">
        <v>3</v>
      </c>
    </row>
    <row r="94" spans="1:3" s="23" customFormat="1" x14ac:dyDescent="0.3">
      <c r="A94" s="25" t="s">
        <v>15</v>
      </c>
      <c r="B94" s="21">
        <f>272+140+13+28</f>
        <v>453</v>
      </c>
      <c r="C94" s="21">
        <v>0</v>
      </c>
    </row>
    <row r="95" spans="1:3" s="28" customFormat="1" x14ac:dyDescent="0.3">
      <c r="A95" s="26" t="s">
        <v>16</v>
      </c>
      <c r="B95" s="27">
        <v>59</v>
      </c>
      <c r="C95" s="27">
        <v>0</v>
      </c>
    </row>
    <row r="96" spans="1:3" s="28" customFormat="1" x14ac:dyDescent="0.3">
      <c r="A96" s="26" t="s">
        <v>19</v>
      </c>
      <c r="B96" s="27">
        <v>28</v>
      </c>
      <c r="C96" s="27">
        <v>3</v>
      </c>
    </row>
    <row r="97" spans="1:3" s="28" customFormat="1" x14ac:dyDescent="0.3">
      <c r="A97" s="26" t="s">
        <v>17</v>
      </c>
      <c r="B97" s="27">
        <v>32</v>
      </c>
      <c r="C97" s="27">
        <v>1</v>
      </c>
    </row>
    <row r="98" spans="1:3" s="28" customFormat="1" x14ac:dyDescent="0.3">
      <c r="A98" s="26" t="s">
        <v>18</v>
      </c>
      <c r="B98" s="27">
        <v>1</v>
      </c>
      <c r="C98" s="27">
        <v>0</v>
      </c>
    </row>
    <row r="99" spans="1:3" s="28" customFormat="1" x14ac:dyDescent="0.3">
      <c r="A99" s="26" t="s">
        <v>47</v>
      </c>
      <c r="B99" s="27">
        <v>0</v>
      </c>
      <c r="C99" s="27">
        <v>0</v>
      </c>
    </row>
    <row r="100" spans="1:3" s="73" customFormat="1" x14ac:dyDescent="0.3">
      <c r="A100" s="71" t="s">
        <v>20</v>
      </c>
      <c r="B100" s="72">
        <f>2192+170+15</f>
        <v>2377</v>
      </c>
      <c r="C100" s="72">
        <v>21</v>
      </c>
    </row>
    <row r="101" spans="1:3" s="45" customFormat="1" x14ac:dyDescent="0.3">
      <c r="A101" s="43" t="s">
        <v>21</v>
      </c>
      <c r="B101" s="44">
        <f>SUM(B83:B100)</f>
        <v>5168</v>
      </c>
      <c r="C101" s="44">
        <f>SUM(C83:C100)</f>
        <v>45</v>
      </c>
    </row>
    <row r="102" spans="1:3" x14ac:dyDescent="0.3">
      <c r="A102" s="9"/>
      <c r="B102" s="10"/>
      <c r="C102" s="10"/>
    </row>
    <row r="103" spans="1:3" hidden="1" x14ac:dyDescent="0.3">
      <c r="A103" s="101" t="s">
        <v>26</v>
      </c>
      <c r="B103" s="101"/>
      <c r="C103" s="101"/>
    </row>
    <row r="104" spans="1:3" hidden="1" x14ac:dyDescent="0.3">
      <c r="A104" s="5" t="s">
        <v>0</v>
      </c>
      <c r="B104" s="6" t="s">
        <v>1</v>
      </c>
      <c r="C104" s="6" t="s">
        <v>2</v>
      </c>
    </row>
    <row r="105" spans="1:3" hidden="1" x14ac:dyDescent="0.3">
      <c r="A105" s="2" t="s">
        <v>4</v>
      </c>
      <c r="B105" s="4"/>
      <c r="C105" s="4"/>
    </row>
    <row r="106" spans="1:3" hidden="1" x14ac:dyDescent="0.3">
      <c r="A106" s="2" t="s">
        <v>5</v>
      </c>
      <c r="B106" s="4"/>
      <c r="C106" s="4"/>
    </row>
    <row r="107" spans="1:3" hidden="1" x14ac:dyDescent="0.3">
      <c r="A107" s="2" t="s">
        <v>6</v>
      </c>
      <c r="B107" s="4"/>
      <c r="C107" s="4"/>
    </row>
    <row r="108" spans="1:3" hidden="1" x14ac:dyDescent="0.3">
      <c r="A108" s="2" t="s">
        <v>7</v>
      </c>
      <c r="B108" s="4"/>
      <c r="C108" s="4"/>
    </row>
    <row r="109" spans="1:3" hidden="1" x14ac:dyDescent="0.3">
      <c r="A109" s="2" t="s">
        <v>8</v>
      </c>
      <c r="B109" s="4"/>
      <c r="C109" s="4"/>
    </row>
    <row r="110" spans="1:3" hidden="1" x14ac:dyDescent="0.3">
      <c r="A110" s="2" t="s">
        <v>9</v>
      </c>
      <c r="B110" s="4"/>
      <c r="C110" s="4"/>
    </row>
    <row r="111" spans="1:3" hidden="1" x14ac:dyDescent="0.3">
      <c r="A111" s="2" t="s">
        <v>10</v>
      </c>
      <c r="B111" s="4"/>
      <c r="C111" s="4"/>
    </row>
    <row r="112" spans="1:3" hidden="1" x14ac:dyDescent="0.3">
      <c r="A112" s="2" t="s">
        <v>11</v>
      </c>
      <c r="B112" s="4"/>
      <c r="C112" s="4"/>
    </row>
    <row r="113" spans="1:3" hidden="1" x14ac:dyDescent="0.3">
      <c r="A113" s="2" t="s">
        <v>12</v>
      </c>
      <c r="B113" s="4"/>
      <c r="C113" s="4"/>
    </row>
    <row r="114" spans="1:3" hidden="1" x14ac:dyDescent="0.3">
      <c r="A114" s="2" t="s">
        <v>13</v>
      </c>
      <c r="B114" s="4"/>
      <c r="C114" s="4"/>
    </row>
    <row r="115" spans="1:3" hidden="1" x14ac:dyDescent="0.3">
      <c r="A115" s="2" t="s">
        <v>14</v>
      </c>
      <c r="B115" s="4"/>
      <c r="C115" s="4"/>
    </row>
    <row r="116" spans="1:3" hidden="1" x14ac:dyDescent="0.3">
      <c r="A116" s="2" t="s">
        <v>15</v>
      </c>
      <c r="B116" s="4"/>
      <c r="C116" s="4"/>
    </row>
    <row r="117" spans="1:3" hidden="1" x14ac:dyDescent="0.3">
      <c r="A117" s="2" t="s">
        <v>16</v>
      </c>
      <c r="B117" s="4"/>
      <c r="C117" s="4"/>
    </row>
    <row r="118" spans="1:3" hidden="1" x14ac:dyDescent="0.3">
      <c r="A118" s="2" t="s">
        <v>17</v>
      </c>
      <c r="B118" s="4"/>
      <c r="C118" s="4"/>
    </row>
    <row r="119" spans="1:3" hidden="1" x14ac:dyDescent="0.3">
      <c r="A119" s="2" t="s">
        <v>18</v>
      </c>
      <c r="B119" s="4"/>
      <c r="C119" s="4"/>
    </row>
    <row r="120" spans="1:3" hidden="1" x14ac:dyDescent="0.3">
      <c r="A120" s="2" t="s">
        <v>19</v>
      </c>
      <c r="B120" s="4"/>
      <c r="C120" s="4"/>
    </row>
    <row r="121" spans="1:3" hidden="1" x14ac:dyDescent="0.3">
      <c r="A121" s="2" t="s">
        <v>20</v>
      </c>
      <c r="B121" s="4"/>
      <c r="C121" s="4"/>
    </row>
    <row r="122" spans="1:3" hidden="1" x14ac:dyDescent="0.3">
      <c r="A122" s="2" t="s">
        <v>21</v>
      </c>
      <c r="B122" s="4">
        <f>SUM(B105:B121)</f>
        <v>0</v>
      </c>
      <c r="C122" s="4">
        <f t="shared" ref="C122" si="0">SUM(C105:C121)</f>
        <v>0</v>
      </c>
    </row>
    <row r="123" spans="1:3" ht="16.5" hidden="1" customHeight="1" x14ac:dyDescent="0.3">
      <c r="A123" s="9"/>
      <c r="B123" s="10"/>
      <c r="C123" s="10"/>
    </row>
    <row r="124" spans="1:3" hidden="1" x14ac:dyDescent="0.3">
      <c r="A124" s="101" t="s">
        <v>27</v>
      </c>
      <c r="B124" s="101"/>
      <c r="C124" s="101"/>
    </row>
    <row r="125" spans="1:3" hidden="1" x14ac:dyDescent="0.3">
      <c r="A125" s="5" t="s">
        <v>0</v>
      </c>
      <c r="B125" s="6" t="s">
        <v>1</v>
      </c>
      <c r="C125" s="6" t="s">
        <v>2</v>
      </c>
    </row>
    <row r="126" spans="1:3" hidden="1" x14ac:dyDescent="0.3">
      <c r="A126" s="2" t="s">
        <v>4</v>
      </c>
      <c r="B126" s="4"/>
      <c r="C126" s="4"/>
    </row>
    <row r="127" spans="1:3" hidden="1" x14ac:dyDescent="0.3">
      <c r="A127" s="2" t="s">
        <v>5</v>
      </c>
      <c r="B127" s="4"/>
      <c r="C127" s="4"/>
    </row>
    <row r="128" spans="1:3" hidden="1" x14ac:dyDescent="0.3">
      <c r="A128" s="2" t="s">
        <v>6</v>
      </c>
      <c r="B128" s="4"/>
      <c r="C128" s="4"/>
    </row>
    <row r="129" spans="1:3" hidden="1" x14ac:dyDescent="0.3">
      <c r="A129" s="2" t="s">
        <v>7</v>
      </c>
      <c r="B129" s="4"/>
      <c r="C129" s="4"/>
    </row>
    <row r="130" spans="1:3" hidden="1" x14ac:dyDescent="0.3">
      <c r="A130" s="2" t="s">
        <v>8</v>
      </c>
      <c r="B130" s="4"/>
      <c r="C130" s="4"/>
    </row>
    <row r="131" spans="1:3" hidden="1" x14ac:dyDescent="0.3">
      <c r="A131" s="2" t="s">
        <v>9</v>
      </c>
      <c r="B131" s="4"/>
      <c r="C131" s="4"/>
    </row>
    <row r="132" spans="1:3" hidden="1" x14ac:dyDescent="0.3">
      <c r="A132" s="2" t="s">
        <v>10</v>
      </c>
      <c r="B132" s="4"/>
      <c r="C132" s="4"/>
    </row>
    <row r="133" spans="1:3" hidden="1" x14ac:dyDescent="0.3">
      <c r="A133" s="2" t="s">
        <v>11</v>
      </c>
      <c r="B133" s="4"/>
      <c r="C133" s="4"/>
    </row>
    <row r="134" spans="1:3" hidden="1" x14ac:dyDescent="0.3">
      <c r="A134" s="2" t="s">
        <v>12</v>
      </c>
      <c r="B134" s="4"/>
      <c r="C134" s="4"/>
    </row>
    <row r="135" spans="1:3" hidden="1" x14ac:dyDescent="0.3">
      <c r="A135" s="2" t="s">
        <v>13</v>
      </c>
      <c r="B135" s="4"/>
      <c r="C135" s="4"/>
    </row>
    <row r="136" spans="1:3" hidden="1" x14ac:dyDescent="0.3">
      <c r="A136" s="2" t="s">
        <v>14</v>
      </c>
      <c r="B136" s="4"/>
      <c r="C136" s="4"/>
    </row>
    <row r="137" spans="1:3" hidden="1" x14ac:dyDescent="0.3">
      <c r="A137" s="2" t="s">
        <v>15</v>
      </c>
      <c r="B137" s="4"/>
      <c r="C137" s="4"/>
    </row>
    <row r="138" spans="1:3" hidden="1" x14ac:dyDescent="0.3">
      <c r="A138" s="2" t="s">
        <v>16</v>
      </c>
      <c r="B138" s="4"/>
      <c r="C138" s="4"/>
    </row>
    <row r="139" spans="1:3" hidden="1" x14ac:dyDescent="0.3">
      <c r="A139" s="2" t="s">
        <v>17</v>
      </c>
      <c r="B139" s="4"/>
      <c r="C139" s="4"/>
    </row>
    <row r="140" spans="1:3" hidden="1" x14ac:dyDescent="0.3">
      <c r="A140" s="2" t="s">
        <v>18</v>
      </c>
      <c r="B140" s="4"/>
      <c r="C140" s="4"/>
    </row>
    <row r="141" spans="1:3" hidden="1" x14ac:dyDescent="0.3">
      <c r="A141" s="2" t="s">
        <v>19</v>
      </c>
      <c r="B141" s="4"/>
      <c r="C141" s="4"/>
    </row>
    <row r="142" spans="1:3" hidden="1" x14ac:dyDescent="0.3">
      <c r="A142" s="2" t="s">
        <v>20</v>
      </c>
      <c r="B142" s="4"/>
      <c r="C142" s="4"/>
    </row>
    <row r="143" spans="1:3" hidden="1" x14ac:dyDescent="0.3">
      <c r="A143" s="2" t="s">
        <v>21</v>
      </c>
      <c r="B143" s="4">
        <f>SUM(B126:B142)</f>
        <v>0</v>
      </c>
      <c r="C143" s="4">
        <f t="shared" ref="C143" si="1">SUM(C126:C142)</f>
        <v>0</v>
      </c>
    </row>
    <row r="144" spans="1:3" ht="16.5" hidden="1" customHeight="1" x14ac:dyDescent="0.3">
      <c r="A144" s="9"/>
      <c r="B144" s="10"/>
      <c r="C144" s="10"/>
    </row>
    <row r="145" spans="1:3" hidden="1" x14ac:dyDescent="0.3">
      <c r="A145" s="101" t="s">
        <v>28</v>
      </c>
      <c r="B145" s="101"/>
      <c r="C145" s="101"/>
    </row>
    <row r="146" spans="1:3" hidden="1" x14ac:dyDescent="0.3">
      <c r="A146" s="5" t="s">
        <v>0</v>
      </c>
      <c r="B146" s="6" t="s">
        <v>1</v>
      </c>
      <c r="C146" s="6" t="s">
        <v>2</v>
      </c>
    </row>
    <row r="147" spans="1:3" hidden="1" x14ac:dyDescent="0.3">
      <c r="A147" s="2" t="s">
        <v>4</v>
      </c>
      <c r="B147" s="4"/>
      <c r="C147" s="4"/>
    </row>
    <row r="148" spans="1:3" hidden="1" x14ac:dyDescent="0.3">
      <c r="A148" s="2" t="s">
        <v>5</v>
      </c>
      <c r="B148" s="4"/>
      <c r="C148" s="4"/>
    </row>
    <row r="149" spans="1:3" hidden="1" x14ac:dyDescent="0.3">
      <c r="A149" s="2" t="s">
        <v>6</v>
      </c>
      <c r="B149" s="4"/>
      <c r="C149" s="4"/>
    </row>
    <row r="150" spans="1:3" hidden="1" x14ac:dyDescent="0.3">
      <c r="A150" s="2" t="s">
        <v>7</v>
      </c>
      <c r="B150" s="4"/>
      <c r="C150" s="4"/>
    </row>
    <row r="151" spans="1:3" hidden="1" x14ac:dyDescent="0.3">
      <c r="A151" s="2" t="s">
        <v>8</v>
      </c>
      <c r="B151" s="4"/>
      <c r="C151" s="4"/>
    </row>
    <row r="152" spans="1:3" hidden="1" x14ac:dyDescent="0.3">
      <c r="A152" s="2" t="s">
        <v>9</v>
      </c>
      <c r="B152" s="4"/>
      <c r="C152" s="4"/>
    </row>
    <row r="153" spans="1:3" hidden="1" x14ac:dyDescent="0.3">
      <c r="A153" s="2" t="s">
        <v>10</v>
      </c>
      <c r="B153" s="4"/>
      <c r="C153" s="4"/>
    </row>
    <row r="154" spans="1:3" hidden="1" x14ac:dyDescent="0.3">
      <c r="A154" s="2" t="s">
        <v>11</v>
      </c>
      <c r="B154" s="4"/>
      <c r="C154" s="4"/>
    </row>
    <row r="155" spans="1:3" hidden="1" x14ac:dyDescent="0.3">
      <c r="A155" s="2" t="s">
        <v>12</v>
      </c>
      <c r="B155" s="4"/>
      <c r="C155" s="4"/>
    </row>
    <row r="156" spans="1:3" hidden="1" x14ac:dyDescent="0.3">
      <c r="A156" s="2" t="s">
        <v>13</v>
      </c>
      <c r="B156" s="4"/>
      <c r="C156" s="4"/>
    </row>
    <row r="157" spans="1:3" hidden="1" x14ac:dyDescent="0.3">
      <c r="A157" s="2" t="s">
        <v>14</v>
      </c>
      <c r="B157" s="4"/>
      <c r="C157" s="4"/>
    </row>
    <row r="158" spans="1:3" hidden="1" x14ac:dyDescent="0.3">
      <c r="A158" s="2" t="s">
        <v>15</v>
      </c>
      <c r="B158" s="4"/>
      <c r="C158" s="4"/>
    </row>
    <row r="159" spans="1:3" hidden="1" x14ac:dyDescent="0.3">
      <c r="A159" s="2" t="s">
        <v>16</v>
      </c>
      <c r="B159" s="4"/>
      <c r="C159" s="4"/>
    </row>
    <row r="160" spans="1:3" hidden="1" x14ac:dyDescent="0.3">
      <c r="A160" s="2" t="s">
        <v>17</v>
      </c>
      <c r="B160" s="4"/>
      <c r="C160" s="4"/>
    </row>
    <row r="161" spans="1:3" hidden="1" x14ac:dyDescent="0.3">
      <c r="A161" s="2" t="s">
        <v>18</v>
      </c>
      <c r="B161" s="4"/>
      <c r="C161" s="4"/>
    </row>
    <row r="162" spans="1:3" hidden="1" x14ac:dyDescent="0.3">
      <c r="A162" s="2" t="s">
        <v>19</v>
      </c>
      <c r="B162" s="4"/>
      <c r="C162" s="4"/>
    </row>
    <row r="163" spans="1:3" hidden="1" x14ac:dyDescent="0.3">
      <c r="A163" s="2" t="s">
        <v>20</v>
      </c>
      <c r="B163" s="4"/>
      <c r="C163" s="4"/>
    </row>
    <row r="164" spans="1:3" hidden="1" x14ac:dyDescent="0.3">
      <c r="A164" s="2" t="s">
        <v>21</v>
      </c>
      <c r="B164" s="4">
        <f>SUM(B147:B163)</f>
        <v>0</v>
      </c>
      <c r="C164" s="4">
        <f t="shared" ref="C164" si="2">SUM(C147:C163)</f>
        <v>0</v>
      </c>
    </row>
    <row r="165" spans="1:3" s="3" customFormat="1" ht="16.5" customHeight="1" x14ac:dyDescent="0.3">
      <c r="A165" s="42" t="s">
        <v>33</v>
      </c>
      <c r="B165" s="20"/>
      <c r="C165" s="20"/>
    </row>
    <row r="166" spans="1:3" hidden="1" x14ac:dyDescent="0.3">
      <c r="A166" s="101" t="s">
        <v>29</v>
      </c>
      <c r="B166" s="101"/>
      <c r="C166" s="101"/>
    </row>
    <row r="167" spans="1:3" hidden="1" x14ac:dyDescent="0.3">
      <c r="A167" s="5" t="s">
        <v>0</v>
      </c>
      <c r="B167" s="6" t="s">
        <v>1</v>
      </c>
      <c r="C167" s="6" t="s">
        <v>2</v>
      </c>
    </row>
    <row r="168" spans="1:3" hidden="1" x14ac:dyDescent="0.3">
      <c r="A168" s="2" t="s">
        <v>4</v>
      </c>
      <c r="B168" s="4"/>
      <c r="C168" s="4">
        <v>1401</v>
      </c>
    </row>
    <row r="169" spans="1:3" hidden="1" x14ac:dyDescent="0.3">
      <c r="A169" s="2" t="s">
        <v>5</v>
      </c>
      <c r="B169" s="4"/>
      <c r="C169" s="4"/>
    </row>
    <row r="170" spans="1:3" hidden="1" x14ac:dyDescent="0.3">
      <c r="A170" s="2" t="s">
        <v>6</v>
      </c>
      <c r="B170" s="4"/>
      <c r="C170" s="4"/>
    </row>
    <row r="171" spans="1:3" hidden="1" x14ac:dyDescent="0.3">
      <c r="A171" s="2" t="s">
        <v>7</v>
      </c>
      <c r="B171" s="4">
        <v>109</v>
      </c>
      <c r="C171" s="4">
        <v>367</v>
      </c>
    </row>
    <row r="172" spans="1:3" hidden="1" x14ac:dyDescent="0.3">
      <c r="A172" s="2" t="s">
        <v>8</v>
      </c>
      <c r="B172" s="4">
        <v>340</v>
      </c>
      <c r="C172" s="4">
        <v>810</v>
      </c>
    </row>
    <row r="173" spans="1:3" hidden="1" x14ac:dyDescent="0.3">
      <c r="A173" s="2" t="s">
        <v>9</v>
      </c>
      <c r="B173" s="4"/>
      <c r="C173" s="4"/>
    </row>
    <row r="174" spans="1:3" hidden="1" x14ac:dyDescent="0.3">
      <c r="A174" s="2" t="s">
        <v>10</v>
      </c>
      <c r="B174" s="4">
        <v>40</v>
      </c>
      <c r="C174" s="4">
        <v>152</v>
      </c>
    </row>
    <row r="175" spans="1:3" hidden="1" x14ac:dyDescent="0.3">
      <c r="A175" s="2" t="s">
        <v>11</v>
      </c>
      <c r="B175" s="4"/>
      <c r="C175" s="4"/>
    </row>
    <row r="176" spans="1:3" hidden="1" x14ac:dyDescent="0.3">
      <c r="A176" s="2" t="s">
        <v>12</v>
      </c>
      <c r="B176" s="4">
        <v>39</v>
      </c>
      <c r="C176" s="4">
        <v>254</v>
      </c>
    </row>
    <row r="177" spans="1:3" hidden="1" x14ac:dyDescent="0.3">
      <c r="A177" s="2" t="s">
        <v>13</v>
      </c>
      <c r="B177" s="4">
        <v>63</v>
      </c>
      <c r="C177" s="4">
        <v>223</v>
      </c>
    </row>
    <row r="178" spans="1:3" hidden="1" x14ac:dyDescent="0.3">
      <c r="A178" s="2" t="s">
        <v>14</v>
      </c>
      <c r="B178" s="4"/>
      <c r="C178" s="4"/>
    </row>
    <row r="179" spans="1:3" hidden="1" x14ac:dyDescent="0.3">
      <c r="A179" s="2" t="s">
        <v>15</v>
      </c>
      <c r="B179" s="4"/>
      <c r="C179" s="4"/>
    </row>
    <row r="180" spans="1:3" hidden="1" x14ac:dyDescent="0.3">
      <c r="A180" s="2" t="s">
        <v>16</v>
      </c>
      <c r="B180" s="4"/>
      <c r="C180" s="4"/>
    </row>
    <row r="181" spans="1:3" hidden="1" x14ac:dyDescent="0.3">
      <c r="A181" s="2" t="s">
        <v>17</v>
      </c>
      <c r="B181" s="4"/>
      <c r="C181" s="4"/>
    </row>
    <row r="182" spans="1:3" hidden="1" x14ac:dyDescent="0.3">
      <c r="A182" s="2" t="s">
        <v>18</v>
      </c>
      <c r="B182" s="4"/>
      <c r="C182" s="4"/>
    </row>
    <row r="183" spans="1:3" hidden="1" x14ac:dyDescent="0.3">
      <c r="A183" s="2" t="s">
        <v>19</v>
      </c>
      <c r="B183" s="4"/>
      <c r="C183" s="4"/>
    </row>
    <row r="184" spans="1:3" hidden="1" x14ac:dyDescent="0.3">
      <c r="A184" s="2" t="s">
        <v>20</v>
      </c>
      <c r="B184" s="4"/>
      <c r="C184" s="4"/>
    </row>
    <row r="185" spans="1:3" hidden="1" x14ac:dyDescent="0.3">
      <c r="A185" s="2" t="s">
        <v>21</v>
      </c>
      <c r="B185" s="4">
        <f>SUM(B168:B184)</f>
        <v>591</v>
      </c>
      <c r="C185" s="4">
        <f t="shared" ref="C185" si="3">SUM(C168:C184)</f>
        <v>3207</v>
      </c>
    </row>
    <row r="186" spans="1:3" hidden="1" x14ac:dyDescent="0.3">
      <c r="A186" s="2" t="s">
        <v>7</v>
      </c>
      <c r="B186" s="4"/>
      <c r="C186" s="4"/>
    </row>
    <row r="187" spans="1:3" hidden="1" x14ac:dyDescent="0.3">
      <c r="A187" s="2" t="s">
        <v>8</v>
      </c>
      <c r="B187" s="4"/>
      <c r="C187" s="4"/>
    </row>
    <row r="188" spans="1:3" hidden="1" x14ac:dyDescent="0.3">
      <c r="A188" s="2" t="s">
        <v>9</v>
      </c>
      <c r="B188" s="4"/>
      <c r="C188" s="4"/>
    </row>
    <row r="189" spans="1:3" hidden="1" x14ac:dyDescent="0.3">
      <c r="A189" s="2" t="s">
        <v>10</v>
      </c>
      <c r="B189" s="4"/>
      <c r="C189" s="4"/>
    </row>
    <row r="190" spans="1:3" hidden="1" x14ac:dyDescent="0.3">
      <c r="A190" s="2" t="s">
        <v>11</v>
      </c>
      <c r="B190" s="4"/>
      <c r="C190" s="4"/>
    </row>
    <row r="191" spans="1:3" hidden="1" x14ac:dyDescent="0.3">
      <c r="A191" s="2" t="s">
        <v>12</v>
      </c>
      <c r="B191" s="4"/>
      <c r="C191" s="4"/>
    </row>
    <row r="192" spans="1:3" hidden="1" x14ac:dyDescent="0.3">
      <c r="A192" s="2" t="s">
        <v>13</v>
      </c>
      <c r="B192" s="4"/>
      <c r="C192" s="4"/>
    </row>
    <row r="193" spans="1:3" hidden="1" x14ac:dyDescent="0.3">
      <c r="A193" s="2" t="s">
        <v>14</v>
      </c>
      <c r="B193" s="4"/>
      <c r="C193" s="4"/>
    </row>
    <row r="194" spans="1:3" hidden="1" x14ac:dyDescent="0.3">
      <c r="A194" s="2" t="s">
        <v>15</v>
      </c>
      <c r="B194" s="4"/>
      <c r="C194" s="4"/>
    </row>
    <row r="195" spans="1:3" hidden="1" x14ac:dyDescent="0.3">
      <c r="A195" s="2" t="s">
        <v>16</v>
      </c>
      <c r="B195" s="4"/>
      <c r="C195" s="4"/>
    </row>
    <row r="196" spans="1:3" hidden="1" x14ac:dyDescent="0.3">
      <c r="A196" s="2" t="s">
        <v>17</v>
      </c>
      <c r="B196" s="4"/>
      <c r="C196" s="4"/>
    </row>
    <row r="197" spans="1:3" hidden="1" x14ac:dyDescent="0.3">
      <c r="A197" s="2" t="s">
        <v>18</v>
      </c>
      <c r="B197" s="4"/>
      <c r="C197" s="4"/>
    </row>
    <row r="198" spans="1:3" hidden="1" x14ac:dyDescent="0.3">
      <c r="A198" s="2" t="s">
        <v>19</v>
      </c>
      <c r="B198" s="4"/>
      <c r="C198" s="4"/>
    </row>
    <row r="199" spans="1:3" hidden="1" x14ac:dyDescent="0.3">
      <c r="A199" s="2" t="s">
        <v>20</v>
      </c>
      <c r="B199" s="4"/>
      <c r="C199" s="4"/>
    </row>
    <row r="200" spans="1:3" hidden="1" x14ac:dyDescent="0.3">
      <c r="A200" s="2" t="s">
        <v>21</v>
      </c>
      <c r="B200" s="4">
        <f>SUM(B183:B199)</f>
        <v>591</v>
      </c>
      <c r="C200" s="4">
        <f t="shared" ref="C200" si="4">SUM(C183:C199)</f>
        <v>3207</v>
      </c>
    </row>
    <row r="201" spans="1:3" hidden="1" x14ac:dyDescent="0.3"/>
    <row r="202" spans="1:3" ht="20.25" hidden="1" customHeight="1" x14ac:dyDescent="0.3"/>
    <row r="203" spans="1:3" hidden="1" x14ac:dyDescent="0.3"/>
    <row r="204" spans="1:3" hidden="1" x14ac:dyDescent="0.3"/>
    <row r="206" spans="1:3" x14ac:dyDescent="0.3">
      <c r="A206" s="80" t="s">
        <v>52</v>
      </c>
      <c r="B206" s="80"/>
      <c r="C206" s="80"/>
    </row>
    <row r="207" spans="1:3" ht="28.8" x14ac:dyDescent="0.3">
      <c r="A207" s="36" t="s">
        <v>0</v>
      </c>
      <c r="B207" s="57" t="s">
        <v>2</v>
      </c>
      <c r="C207" s="57" t="s">
        <v>3</v>
      </c>
    </row>
    <row r="208" spans="1:3" x14ac:dyDescent="0.3">
      <c r="A208" s="26" t="s">
        <v>4</v>
      </c>
      <c r="B208" s="27">
        <v>193</v>
      </c>
      <c r="C208" s="21">
        <v>3</v>
      </c>
    </row>
    <row r="209" spans="1:3" s="76" customFormat="1" x14ac:dyDescent="0.3">
      <c r="A209" s="25" t="s">
        <v>5</v>
      </c>
      <c r="B209" s="21">
        <v>4</v>
      </c>
      <c r="C209" s="21">
        <v>3</v>
      </c>
    </row>
    <row r="210" spans="1:3" x14ac:dyDescent="0.3">
      <c r="A210" s="26" t="s">
        <v>6</v>
      </c>
      <c r="B210" s="27">
        <v>41</v>
      </c>
      <c r="C210" s="27">
        <v>0</v>
      </c>
    </row>
    <row r="211" spans="1:3" x14ac:dyDescent="0.3">
      <c r="A211" s="29" t="s">
        <v>7</v>
      </c>
      <c r="B211" s="27">
        <v>1</v>
      </c>
      <c r="C211" s="27">
        <v>0</v>
      </c>
    </row>
    <row r="212" spans="1:3" s="76" customFormat="1" x14ac:dyDescent="0.3">
      <c r="A212" s="25" t="s">
        <v>8</v>
      </c>
      <c r="B212" s="21">
        <v>78</v>
      </c>
      <c r="C212" s="21">
        <v>0</v>
      </c>
    </row>
    <row r="213" spans="1:3" x14ac:dyDescent="0.3">
      <c r="A213" s="26" t="s">
        <v>9</v>
      </c>
      <c r="B213" s="27">
        <v>31</v>
      </c>
      <c r="C213" s="21">
        <v>0</v>
      </c>
    </row>
    <row r="214" spans="1:3" s="76" customFormat="1" x14ac:dyDescent="0.3">
      <c r="A214" s="25" t="s">
        <v>10</v>
      </c>
      <c r="B214" s="21">
        <v>0</v>
      </c>
      <c r="C214" s="21">
        <v>0</v>
      </c>
    </row>
    <row r="215" spans="1:3" x14ac:dyDescent="0.3">
      <c r="A215" s="26" t="s">
        <v>11</v>
      </c>
      <c r="B215" s="27">
        <f>10+8</f>
        <v>18</v>
      </c>
      <c r="C215" s="21">
        <v>0</v>
      </c>
    </row>
    <row r="216" spans="1:3" x14ac:dyDescent="0.3">
      <c r="A216" s="26" t="s">
        <v>12</v>
      </c>
      <c r="B216" s="27">
        <v>9</v>
      </c>
      <c r="C216" s="21">
        <v>0</v>
      </c>
    </row>
    <row r="217" spans="1:3" x14ac:dyDescent="0.3">
      <c r="A217" s="26" t="s">
        <v>13</v>
      </c>
      <c r="B217" s="27">
        <v>0</v>
      </c>
      <c r="C217" s="21">
        <v>0</v>
      </c>
    </row>
    <row r="218" spans="1:3" x14ac:dyDescent="0.3">
      <c r="A218" s="26" t="s">
        <v>14</v>
      </c>
      <c r="B218" s="27">
        <v>8</v>
      </c>
      <c r="C218" s="21">
        <v>0</v>
      </c>
    </row>
    <row r="219" spans="1:3" x14ac:dyDescent="0.3">
      <c r="A219" s="26" t="s">
        <v>15</v>
      </c>
      <c r="B219" s="27">
        <v>16</v>
      </c>
      <c r="C219" s="21">
        <v>0</v>
      </c>
    </row>
    <row r="220" spans="1:3" x14ac:dyDescent="0.3">
      <c r="A220" s="26" t="s">
        <v>16</v>
      </c>
      <c r="B220" s="27">
        <v>0</v>
      </c>
      <c r="C220" s="21">
        <v>0</v>
      </c>
    </row>
    <row r="221" spans="1:3" x14ac:dyDescent="0.3">
      <c r="A221" s="26" t="s">
        <v>19</v>
      </c>
      <c r="B221" s="27">
        <v>0</v>
      </c>
      <c r="C221" s="21">
        <v>0</v>
      </c>
    </row>
    <row r="222" spans="1:3" x14ac:dyDescent="0.3">
      <c r="A222" s="26" t="s">
        <v>17</v>
      </c>
      <c r="B222" s="27">
        <v>29</v>
      </c>
      <c r="C222" s="21">
        <v>0</v>
      </c>
    </row>
    <row r="223" spans="1:3" x14ac:dyDescent="0.3">
      <c r="A223" s="26" t="s">
        <v>18</v>
      </c>
      <c r="B223" s="27">
        <v>0</v>
      </c>
      <c r="C223" s="27">
        <v>0</v>
      </c>
    </row>
    <row r="224" spans="1:3" x14ac:dyDescent="0.3">
      <c r="A224" s="26" t="s">
        <v>47</v>
      </c>
      <c r="B224" s="27">
        <v>0</v>
      </c>
      <c r="C224" s="27">
        <v>0</v>
      </c>
    </row>
    <row r="225" spans="1:3" x14ac:dyDescent="0.3">
      <c r="A225" s="26" t="s">
        <v>20</v>
      </c>
      <c r="B225" s="27">
        <v>322</v>
      </c>
      <c r="C225" s="27">
        <v>0</v>
      </c>
    </row>
    <row r="226" spans="1:3" x14ac:dyDescent="0.3">
      <c r="A226" s="43" t="s">
        <v>21</v>
      </c>
      <c r="B226" s="44">
        <f>SUM(B208:B225)</f>
        <v>750</v>
      </c>
      <c r="C226" s="44">
        <f>SUM(C208:C225)</f>
        <v>6</v>
      </c>
    </row>
    <row r="228" spans="1:3" x14ac:dyDescent="0.3">
      <c r="A228" s="80" t="s">
        <v>53</v>
      </c>
      <c r="B228" s="80"/>
      <c r="C228" s="80"/>
    </row>
    <row r="229" spans="1:3" ht="28.8" x14ac:dyDescent="0.3">
      <c r="A229" s="36" t="s">
        <v>0</v>
      </c>
      <c r="B229" s="57" t="s">
        <v>2</v>
      </c>
      <c r="C229" s="57" t="s">
        <v>3</v>
      </c>
    </row>
    <row r="230" spans="1:3" x14ac:dyDescent="0.3">
      <c r="A230" s="26" t="s">
        <v>4</v>
      </c>
      <c r="B230" s="27">
        <v>169</v>
      </c>
      <c r="C230" s="21">
        <v>1</v>
      </c>
    </row>
    <row r="231" spans="1:3" s="76" customFormat="1" x14ac:dyDescent="0.3">
      <c r="A231" s="25" t="s">
        <v>5</v>
      </c>
      <c r="B231" s="21">
        <v>4</v>
      </c>
      <c r="C231" s="21">
        <v>3</v>
      </c>
    </row>
    <row r="232" spans="1:3" x14ac:dyDescent="0.3">
      <c r="A232" s="26" t="s">
        <v>6</v>
      </c>
      <c r="B232" s="27">
        <v>5</v>
      </c>
      <c r="C232" s="27">
        <v>7</v>
      </c>
    </row>
    <row r="233" spans="1:3" x14ac:dyDescent="0.3">
      <c r="A233" s="29" t="s">
        <v>7</v>
      </c>
      <c r="B233" s="27">
        <v>5</v>
      </c>
      <c r="C233" s="27">
        <v>0</v>
      </c>
    </row>
    <row r="234" spans="1:3" s="76" customFormat="1" x14ac:dyDescent="0.3">
      <c r="A234" s="25" t="s">
        <v>8</v>
      </c>
      <c r="B234" s="21">
        <v>14</v>
      </c>
      <c r="C234" s="21">
        <v>2</v>
      </c>
    </row>
    <row r="235" spans="1:3" x14ac:dyDescent="0.3">
      <c r="A235" s="26" t="s">
        <v>9</v>
      </c>
      <c r="B235" s="27">
        <v>10</v>
      </c>
      <c r="C235" s="27">
        <v>14</v>
      </c>
    </row>
    <row r="236" spans="1:3" s="76" customFormat="1" x14ac:dyDescent="0.3">
      <c r="A236" s="25" t="s">
        <v>10</v>
      </c>
      <c r="B236" s="21">
        <v>0</v>
      </c>
      <c r="C236" s="21">
        <v>0</v>
      </c>
    </row>
    <row r="237" spans="1:3" x14ac:dyDescent="0.3">
      <c r="A237" s="26" t="s">
        <v>11</v>
      </c>
      <c r="B237" s="27">
        <v>4</v>
      </c>
      <c r="C237" s="27">
        <v>0</v>
      </c>
    </row>
    <row r="238" spans="1:3" x14ac:dyDescent="0.3">
      <c r="A238" s="26" t="s">
        <v>12</v>
      </c>
      <c r="B238" s="27">
        <v>25</v>
      </c>
      <c r="C238" s="27">
        <v>0</v>
      </c>
    </row>
    <row r="239" spans="1:3" x14ac:dyDescent="0.3">
      <c r="A239" s="26" t="s">
        <v>13</v>
      </c>
      <c r="B239" s="27">
        <v>0</v>
      </c>
      <c r="C239" s="27">
        <v>0</v>
      </c>
    </row>
    <row r="240" spans="1:3" x14ac:dyDescent="0.3">
      <c r="A240" s="26" t="s">
        <v>14</v>
      </c>
      <c r="B240" s="27">
        <v>0</v>
      </c>
      <c r="C240" s="27">
        <v>0</v>
      </c>
    </row>
    <row r="241" spans="1:3" s="76" customFormat="1" x14ac:dyDescent="0.3">
      <c r="A241" s="25" t="s">
        <v>15</v>
      </c>
      <c r="B241" s="21">
        <v>0</v>
      </c>
      <c r="C241" s="21">
        <v>0</v>
      </c>
    </row>
    <row r="242" spans="1:3" x14ac:dyDescent="0.3">
      <c r="A242" s="26" t="s">
        <v>16</v>
      </c>
      <c r="B242" s="27">
        <v>2</v>
      </c>
      <c r="C242" s="27">
        <v>0</v>
      </c>
    </row>
    <row r="243" spans="1:3" x14ac:dyDescent="0.3">
      <c r="A243" s="26" t="s">
        <v>19</v>
      </c>
      <c r="B243" s="27">
        <v>0</v>
      </c>
      <c r="C243" s="27">
        <v>0</v>
      </c>
    </row>
    <row r="244" spans="1:3" x14ac:dyDescent="0.3">
      <c r="A244" s="26" t="s">
        <v>17</v>
      </c>
      <c r="B244" s="27">
        <v>2</v>
      </c>
      <c r="C244" s="27">
        <v>2</v>
      </c>
    </row>
    <row r="245" spans="1:3" x14ac:dyDescent="0.3">
      <c r="A245" s="26" t="s">
        <v>18</v>
      </c>
      <c r="B245" s="27">
        <v>0</v>
      </c>
      <c r="C245" s="27">
        <v>0</v>
      </c>
    </row>
    <row r="246" spans="1:3" x14ac:dyDescent="0.3">
      <c r="A246" s="26" t="s">
        <v>47</v>
      </c>
      <c r="B246" s="27">
        <v>0</v>
      </c>
      <c r="C246" s="27">
        <v>0</v>
      </c>
    </row>
    <row r="247" spans="1:3" s="75" customFormat="1" x14ac:dyDescent="0.3">
      <c r="A247" s="71" t="s">
        <v>20</v>
      </c>
      <c r="B247" s="72">
        <v>45</v>
      </c>
      <c r="C247" s="72">
        <v>13</v>
      </c>
    </row>
    <row r="248" spans="1:3" x14ac:dyDescent="0.3">
      <c r="A248" s="43" t="s">
        <v>21</v>
      </c>
      <c r="B248" s="44">
        <f>SUM(B230:B247)</f>
        <v>285</v>
      </c>
      <c r="C248" s="44">
        <f>SUM(C230:C247)</f>
        <v>42</v>
      </c>
    </row>
  </sheetData>
  <mergeCells count="17">
    <mergeCell ref="A206:C206"/>
    <mergeCell ref="A228:C228"/>
    <mergeCell ref="A103:C103"/>
    <mergeCell ref="A124:C124"/>
    <mergeCell ref="A145:C145"/>
    <mergeCell ref="A166:C166"/>
    <mergeCell ref="A4:B4"/>
    <mergeCell ref="A5:B5"/>
    <mergeCell ref="A9:C10"/>
    <mergeCell ref="A7:C7"/>
    <mergeCell ref="A8:C8"/>
    <mergeCell ref="A11:C11"/>
    <mergeCell ref="A81:C81"/>
    <mergeCell ref="A22:C22"/>
    <mergeCell ref="A42:C42"/>
    <mergeCell ref="A64:C64"/>
    <mergeCell ref="A78:C7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zoomScale="90" zoomScaleNormal="90" workbookViewId="0">
      <selection activeCell="A8" sqref="A8:C8"/>
    </sheetView>
  </sheetViews>
  <sheetFormatPr baseColWidth="10" defaultRowHeight="14.4" x14ac:dyDescent="0.3"/>
  <cols>
    <col min="1" max="1" width="23.33203125" customWidth="1"/>
    <col min="2" max="2" width="21.44140625" customWidth="1"/>
    <col min="3" max="3" width="18.6640625" customWidth="1"/>
    <col min="4" max="4" width="16" customWidth="1"/>
    <col min="5" max="5" width="0" hidden="1" customWidth="1"/>
  </cols>
  <sheetData>
    <row r="4" spans="1:5" x14ac:dyDescent="0.3">
      <c r="A4" s="95"/>
      <c r="B4" s="95"/>
    </row>
    <row r="5" spans="1:5" x14ac:dyDescent="0.3">
      <c r="A5" s="95"/>
      <c r="B5" s="95"/>
    </row>
    <row r="7" spans="1:5" s="3" customFormat="1" ht="18" x14ac:dyDescent="0.35">
      <c r="A7" s="96" t="s">
        <v>48</v>
      </c>
      <c r="B7" s="96"/>
      <c r="C7" s="96"/>
    </row>
    <row r="8" spans="1:5" s="3" customFormat="1" ht="54.75" customHeight="1" x14ac:dyDescent="0.35">
      <c r="A8" s="97" t="s">
        <v>68</v>
      </c>
      <c r="B8" s="98"/>
      <c r="C8" s="99"/>
    </row>
    <row r="9" spans="1:5" ht="14.25" customHeight="1" x14ac:dyDescent="0.35">
      <c r="A9" s="50"/>
      <c r="B9" s="50"/>
      <c r="C9" s="50"/>
      <c r="D9" s="61"/>
    </row>
    <row r="10" spans="1:5" s="53" customFormat="1" ht="57.6" x14ac:dyDescent="0.3">
      <c r="A10" s="51" t="s">
        <v>44</v>
      </c>
      <c r="B10" s="52" t="s">
        <v>2</v>
      </c>
      <c r="C10" s="52" t="s">
        <v>45</v>
      </c>
      <c r="D10" s="52" t="s">
        <v>50</v>
      </c>
      <c r="E10" s="52" t="s">
        <v>51</v>
      </c>
    </row>
    <row r="11" spans="1:5" ht="30" customHeight="1" x14ac:dyDescent="0.3">
      <c r="A11" s="69" t="s">
        <v>56</v>
      </c>
      <c r="B11" s="26">
        <v>2850</v>
      </c>
      <c r="C11" s="26">
        <v>1754</v>
      </c>
      <c r="D11" s="2">
        <f>24+18+77+4</f>
        <v>123</v>
      </c>
      <c r="E11" s="2"/>
    </row>
    <row r="12" spans="1:5" x14ac:dyDescent="0.3">
      <c r="A12" s="54" t="s">
        <v>66</v>
      </c>
      <c r="B12" s="26">
        <v>2300</v>
      </c>
      <c r="C12" s="26"/>
      <c r="D12" s="2"/>
      <c r="E12" s="2"/>
    </row>
    <row r="13" spans="1:5" x14ac:dyDescent="0.3">
      <c r="A13" s="54" t="s">
        <v>57</v>
      </c>
      <c r="B13" s="26">
        <v>1600</v>
      </c>
      <c r="C13" s="26"/>
      <c r="D13" s="2"/>
      <c r="E13" s="2"/>
    </row>
    <row r="14" spans="1:5" ht="17.25" customHeight="1" x14ac:dyDescent="0.3">
      <c r="A14" s="54" t="s">
        <v>58</v>
      </c>
      <c r="B14" s="26">
        <v>350</v>
      </c>
      <c r="C14" s="26"/>
      <c r="D14" s="2"/>
      <c r="E14" s="2"/>
    </row>
    <row r="15" spans="1:5" ht="17.25" customHeight="1" x14ac:dyDescent="0.3">
      <c r="A15" s="54" t="s">
        <v>59</v>
      </c>
      <c r="B15" s="26">
        <v>150</v>
      </c>
      <c r="C15" s="26"/>
      <c r="D15" s="2"/>
      <c r="E15" s="2"/>
    </row>
    <row r="16" spans="1:5" x14ac:dyDescent="0.3">
      <c r="A16" s="2" t="s">
        <v>5</v>
      </c>
      <c r="B16" s="2">
        <v>394</v>
      </c>
      <c r="C16" s="2">
        <v>165</v>
      </c>
      <c r="D16" s="2"/>
      <c r="E16" s="2"/>
    </row>
    <row r="17" spans="1:5" hidden="1" x14ac:dyDescent="0.3">
      <c r="A17" s="63" t="s">
        <v>6</v>
      </c>
      <c r="B17" s="64"/>
      <c r="C17" s="64"/>
      <c r="D17" s="63"/>
      <c r="E17" s="63"/>
    </row>
    <row r="18" spans="1:5" x14ac:dyDescent="0.3">
      <c r="A18" s="55" t="s">
        <v>7</v>
      </c>
      <c r="B18" s="2">
        <v>109</v>
      </c>
      <c r="C18" s="2">
        <v>27</v>
      </c>
      <c r="D18" s="2"/>
      <c r="E18" s="2">
        <v>32</v>
      </c>
    </row>
    <row r="19" spans="1:5" s="76" customFormat="1" x14ac:dyDescent="0.3">
      <c r="A19" s="77" t="s">
        <v>8</v>
      </c>
      <c r="B19" s="77">
        <f>36+3</f>
        <v>39</v>
      </c>
      <c r="C19" s="77">
        <v>13</v>
      </c>
      <c r="D19" s="77"/>
      <c r="E19" s="77"/>
    </row>
    <row r="20" spans="1:5" x14ac:dyDescent="0.3">
      <c r="A20" s="2" t="s">
        <v>9</v>
      </c>
      <c r="B20" s="2">
        <v>160</v>
      </c>
      <c r="C20" s="2">
        <v>168</v>
      </c>
      <c r="D20" s="2">
        <f>146+52</f>
        <v>198</v>
      </c>
      <c r="E20" s="2">
        <v>198</v>
      </c>
    </row>
    <row r="21" spans="1:5" x14ac:dyDescent="0.3">
      <c r="A21" s="56" t="s">
        <v>10</v>
      </c>
      <c r="B21" s="2">
        <v>64</v>
      </c>
      <c r="C21" s="2">
        <v>51</v>
      </c>
      <c r="D21" s="2"/>
      <c r="E21" s="2"/>
    </row>
    <row r="22" spans="1:5" s="76" customFormat="1" x14ac:dyDescent="0.3">
      <c r="A22" s="77" t="s">
        <v>11</v>
      </c>
      <c r="B22" s="77">
        <f>17+1+1</f>
        <v>19</v>
      </c>
      <c r="C22" s="77">
        <v>0</v>
      </c>
      <c r="D22" s="77"/>
      <c r="E22" s="77"/>
    </row>
    <row r="23" spans="1:5" hidden="1" x14ac:dyDescent="0.3">
      <c r="A23" s="56" t="s">
        <v>12</v>
      </c>
      <c r="B23" s="2"/>
      <c r="C23" s="2"/>
      <c r="D23" s="2"/>
      <c r="E23" s="2"/>
    </row>
    <row r="24" spans="1:5" x14ac:dyDescent="0.3">
      <c r="A24" s="56" t="s">
        <v>13</v>
      </c>
      <c r="B24" s="2">
        <v>0</v>
      </c>
      <c r="C24" s="2">
        <v>0</v>
      </c>
      <c r="D24" s="2"/>
      <c r="E24" s="2"/>
    </row>
    <row r="25" spans="1:5" x14ac:dyDescent="0.3">
      <c r="A25" s="56" t="s">
        <v>14</v>
      </c>
      <c r="B25" s="2">
        <v>52</v>
      </c>
      <c r="C25" s="2">
        <v>9</v>
      </c>
      <c r="D25" s="2"/>
      <c r="E25" s="2"/>
    </row>
    <row r="26" spans="1:5" hidden="1" x14ac:dyDescent="0.3">
      <c r="A26" s="56" t="s">
        <v>15</v>
      </c>
      <c r="B26" s="2"/>
      <c r="C26" s="2"/>
      <c r="D26" s="2"/>
      <c r="E26" s="2"/>
    </row>
    <row r="27" spans="1:5" x14ac:dyDescent="0.3">
      <c r="A27" s="56" t="s">
        <v>16</v>
      </c>
      <c r="B27" s="2">
        <v>4</v>
      </c>
      <c r="C27" s="2">
        <v>0</v>
      </c>
      <c r="D27" s="2"/>
      <c r="E27" s="2"/>
    </row>
    <row r="28" spans="1:5" x14ac:dyDescent="0.3">
      <c r="A28" s="56" t="s">
        <v>17</v>
      </c>
      <c r="B28" s="2">
        <v>56</v>
      </c>
      <c r="C28" s="2">
        <v>12</v>
      </c>
      <c r="D28" s="2"/>
      <c r="E28" s="2"/>
    </row>
    <row r="29" spans="1:5" x14ac:dyDescent="0.3">
      <c r="A29" s="56" t="s">
        <v>18</v>
      </c>
      <c r="B29" s="2">
        <v>15</v>
      </c>
      <c r="C29" s="2">
        <v>1</v>
      </c>
      <c r="D29" s="2"/>
      <c r="E29" s="2"/>
    </row>
    <row r="30" spans="1:5" hidden="1" x14ac:dyDescent="0.3">
      <c r="A30" s="56" t="s">
        <v>19</v>
      </c>
      <c r="B30" s="2"/>
      <c r="C30" s="2"/>
      <c r="D30" s="2"/>
      <c r="E30" s="2"/>
    </row>
    <row r="31" spans="1:5" hidden="1" x14ac:dyDescent="0.3">
      <c r="A31" s="56" t="s">
        <v>47</v>
      </c>
      <c r="B31" s="2"/>
      <c r="C31" s="2"/>
      <c r="D31" s="2"/>
      <c r="E31" s="2"/>
    </row>
    <row r="32" spans="1:5" x14ac:dyDescent="0.3">
      <c r="A32" s="56" t="s">
        <v>20</v>
      </c>
      <c r="B32" s="2">
        <f>17+200+602</f>
        <v>819</v>
      </c>
      <c r="C32" s="2"/>
      <c r="D32" s="2">
        <f>582+20</f>
        <v>602</v>
      </c>
      <c r="E32" s="2">
        <f>30+7+11+105+20+102+25+5+40+73+7+17+1+6+84+10+14+11+12+2</f>
        <v>582</v>
      </c>
    </row>
    <row r="33" spans="1:5" x14ac:dyDescent="0.3">
      <c r="A33" s="43" t="s">
        <v>21</v>
      </c>
      <c r="B33" s="62">
        <f>SUM(B11:B32)</f>
        <v>8981</v>
      </c>
      <c r="C33" s="62">
        <f>SUM(C11:C32)</f>
        <v>2200</v>
      </c>
      <c r="D33" s="62">
        <f t="shared" ref="D33:E33" si="0">SUM(D11:D32)</f>
        <v>923</v>
      </c>
      <c r="E33" s="62">
        <f t="shared" si="0"/>
        <v>812</v>
      </c>
    </row>
    <row r="35" spans="1:5" ht="18" hidden="1" x14ac:dyDescent="0.35">
      <c r="A35" s="102" t="s">
        <v>46</v>
      </c>
      <c r="B35" s="102"/>
      <c r="C35" s="102"/>
      <c r="D35" s="102"/>
    </row>
    <row r="36" spans="1:5" s="53" customFormat="1" ht="28.8" hidden="1" x14ac:dyDescent="0.3">
      <c r="A36" s="51" t="s">
        <v>44</v>
      </c>
      <c r="B36" s="52" t="s">
        <v>2</v>
      </c>
      <c r="C36" s="52" t="s">
        <v>45</v>
      </c>
    </row>
    <row r="37" spans="1:5" hidden="1" x14ac:dyDescent="0.3">
      <c r="A37" s="54" t="s">
        <v>4</v>
      </c>
      <c r="B37" s="26"/>
      <c r="C37" s="26"/>
    </row>
    <row r="39" spans="1:5" s="3" customFormat="1" ht="16.5" customHeight="1" x14ac:dyDescent="0.3">
      <c r="A39" s="42" t="s">
        <v>33</v>
      </c>
      <c r="B39" s="20"/>
      <c r="C39" s="20"/>
      <c r="D39" s="20"/>
    </row>
  </sheetData>
  <mergeCells count="5">
    <mergeCell ref="A35:D35"/>
    <mergeCell ref="A4:B4"/>
    <mergeCell ref="A5:B5"/>
    <mergeCell ref="A7:C7"/>
    <mergeCell ref="A8:C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C22"/>
  <sheetViews>
    <sheetView workbookViewId="0">
      <selection activeCell="H3" sqref="H3"/>
    </sheetView>
  </sheetViews>
  <sheetFormatPr baseColWidth="10" defaultRowHeight="14.4" x14ac:dyDescent="0.3"/>
  <cols>
    <col min="1" max="1" width="40.33203125" customWidth="1"/>
    <col min="2" max="2" width="33.33203125" customWidth="1"/>
  </cols>
  <sheetData>
    <row r="6" spans="1:3" ht="15.6" x14ac:dyDescent="0.3">
      <c r="A6" s="103" t="s">
        <v>54</v>
      </c>
      <c r="B6" s="103"/>
    </row>
    <row r="7" spans="1:3" ht="18" x14ac:dyDescent="0.35">
      <c r="A7" s="97" t="s">
        <v>68</v>
      </c>
      <c r="B7" s="98"/>
      <c r="C7" s="79"/>
    </row>
    <row r="8" spans="1:3" ht="39.75" customHeight="1" x14ac:dyDescent="0.3">
      <c r="A8" s="104" t="s">
        <v>55</v>
      </c>
      <c r="B8" s="105"/>
    </row>
    <row r="9" spans="1:3" ht="39.75" customHeight="1" x14ac:dyDescent="0.3">
      <c r="A9" s="70" t="s">
        <v>62</v>
      </c>
      <c r="B9" s="70" t="s">
        <v>63</v>
      </c>
    </row>
    <row r="10" spans="1:3" x14ac:dyDescent="0.3">
      <c r="A10" s="2" t="s">
        <v>22</v>
      </c>
      <c r="B10" s="2">
        <v>135</v>
      </c>
    </row>
    <row r="11" spans="1:3" x14ac:dyDescent="0.3">
      <c r="A11" s="2" t="s">
        <v>49</v>
      </c>
      <c r="B11" s="2">
        <v>80</v>
      </c>
    </row>
    <row r="12" spans="1:3" x14ac:dyDescent="0.3">
      <c r="A12" s="2" t="s">
        <v>60</v>
      </c>
      <c r="B12" s="2">
        <f>+'3 Y 2 INSTANCIA'!B28+'3 Y 2 INSTANCIA'!C28+'3 Y 2 INSTANCIA'!B52+'3 Y 2 INSTANCIA'!C52+'3 Y 2 INSTANCIA'!B78+'3 Y 2 INSTANCIA'!C78+'3 Y 2 INSTANCIA'!B99+'3 Y 2 INSTANCIA'!C99+'3 Y 2 INSTANCIA'!B120+'3 Y 2 INSTANCIA'!C120</f>
        <v>1357</v>
      </c>
    </row>
    <row r="13" spans="1:3" x14ac:dyDescent="0.3">
      <c r="A13" s="2" t="s">
        <v>61</v>
      </c>
      <c r="B13" s="2">
        <f>+'1 INSTANCIA'!B20+'1 INSTANCIA'!C20+'1 INSTANCIA'!B37+'1 INSTANCIA'!C37+'1 INSTANCIA'!B62+'1 INSTANCIA'!C62+'1 INSTANCIA'!B74+'1 INSTANCIA'!C74+'1 INSTANCIA'!B101+'1 INSTANCIA'!C101+'1 INSTANCIA'!B226+'1 INSTANCIA'!C226+'1 INSTANCIA'!B248+'1 INSTANCIA'!C248</f>
        <v>16186</v>
      </c>
    </row>
    <row r="14" spans="1:3" x14ac:dyDescent="0.3">
      <c r="A14" s="2" t="s">
        <v>43</v>
      </c>
      <c r="B14" s="2">
        <f>+J.PAZ!B33+J.PAZ!C33</f>
        <v>11181</v>
      </c>
    </row>
    <row r="15" spans="1:3" x14ac:dyDescent="0.3">
      <c r="A15" s="43" t="s">
        <v>21</v>
      </c>
      <c r="B15" s="62">
        <f>SUM(B10:B14)</f>
        <v>28939</v>
      </c>
    </row>
    <row r="16" spans="1:3" ht="15" thickBot="1" x14ac:dyDescent="0.35">
      <c r="A16" s="78" t="s">
        <v>67</v>
      </c>
    </row>
    <row r="17" spans="1:2" x14ac:dyDescent="0.3">
      <c r="A17" s="106" t="s">
        <v>64</v>
      </c>
      <c r="B17" s="107"/>
    </row>
    <row r="18" spans="1:2" x14ac:dyDescent="0.3">
      <c r="A18" s="108"/>
      <c r="B18" s="109"/>
    </row>
    <row r="19" spans="1:2" x14ac:dyDescent="0.3">
      <c r="A19" s="108"/>
      <c r="B19" s="109"/>
    </row>
    <row r="20" spans="1:2" x14ac:dyDescent="0.3">
      <c r="A20" s="108"/>
      <c r="B20" s="109"/>
    </row>
    <row r="21" spans="1:2" x14ac:dyDescent="0.3">
      <c r="A21" s="108"/>
      <c r="B21" s="109"/>
    </row>
    <row r="22" spans="1:2" ht="15" thickBot="1" x14ac:dyDescent="0.35">
      <c r="A22" s="110"/>
      <c r="B22" s="111"/>
    </row>
  </sheetData>
  <mergeCells count="4">
    <mergeCell ref="A6:B6"/>
    <mergeCell ref="A8:B8"/>
    <mergeCell ref="A17:B22"/>
    <mergeCell ref="A7:B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 Y 2 INSTANCIA</vt:lpstr>
      <vt:lpstr>1 INSTANCIA</vt:lpstr>
      <vt:lpstr>J.PAZ</vt:lpstr>
      <vt:lpstr>CONSOLIDADO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Lopez</dc:creator>
  <cp:lastModifiedBy>Luis Alberto Ruiz Diaz</cp:lastModifiedBy>
  <cp:lastPrinted>2016-01-06T13:50:36Z</cp:lastPrinted>
  <dcterms:created xsi:type="dcterms:W3CDTF">2014-11-20T16:29:53Z</dcterms:created>
  <dcterms:modified xsi:type="dcterms:W3CDTF">2020-04-30T17:32:42Z</dcterms:modified>
</cp:coreProperties>
</file>