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0" windowWidth="15330" windowHeight="4275" tabRatio="837" activeTab="0"/>
  </bookViews>
  <sheets>
    <sheet name="4.5.6. TNA" sheetId="1" r:id="rId1"/>
  </sheets>
  <definedNames>
    <definedName name="_xlnm.Print_Area" localSheetId="0">'4.5.6. TNA'!$B$1:$G$46</definedName>
  </definedNames>
  <calcPr fullCalcOnLoad="1"/>
</workbook>
</file>

<file path=xl/sharedStrings.xml><?xml version="1.0" encoding="utf-8"?>
<sst xmlns="http://schemas.openxmlformats.org/spreadsheetml/2006/main" count="100" uniqueCount="93">
  <si>
    <t>Item</t>
  </si>
  <si>
    <t>Rubro</t>
  </si>
  <si>
    <t>Contrato</t>
  </si>
  <si>
    <t>Obras Civiles</t>
  </si>
  <si>
    <t>LA ALPACA S.R.L.</t>
  </si>
  <si>
    <t>Señalizaciones</t>
  </si>
  <si>
    <t>OBRAS CIVILES</t>
  </si>
  <si>
    <t>INSTALACIONES ESPECIALES</t>
  </si>
  <si>
    <t>MOBILIARIO &amp; SEÑALIZACIONES</t>
  </si>
  <si>
    <t>m2</t>
  </si>
  <si>
    <t>ENVING S.R.L.</t>
  </si>
  <si>
    <t>SENSORMATIC S.A.</t>
  </si>
  <si>
    <t>T.E.I.S.A.</t>
  </si>
  <si>
    <t>CONSULTORÍAS</t>
  </si>
  <si>
    <t>Empresa Contratada</t>
  </si>
  <si>
    <t>Obras Civiles: Estructuras; albañilería; terminaciones; instalaciones hidrosanitaria, eléctrica y electromecánica</t>
  </si>
  <si>
    <t>CORTE SUPREMA DE JUSTICIA</t>
  </si>
  <si>
    <t>PROGRAMA DE INFRAESTRUCTURA "JUSTICIA PYAHURA"</t>
  </si>
  <si>
    <t>PROYECTO PAR/97/021 - CSJ/PNUD</t>
  </si>
  <si>
    <t>1.1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</si>
  <si>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</si>
  <si>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</si>
  <si>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</si>
  <si>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</si>
  <si>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</si>
  <si>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</si>
  <si>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</si>
  <si>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</si>
  <si>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</si>
  <si>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</si>
  <si>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4.1</t>
  </si>
  <si>
    <t>4.2</t>
  </si>
  <si>
    <t>Monto (U$S)</t>
  </si>
  <si>
    <t>TOTAL (U$S)</t>
  </si>
  <si>
    <t>Instalaciones Especiales</t>
  </si>
  <si>
    <t>Equipamientos</t>
  </si>
  <si>
    <t>Costo por m2</t>
  </si>
  <si>
    <t>RESUMEN</t>
  </si>
  <si>
    <t>Selección</t>
  </si>
  <si>
    <t>APONTE LATORRE S.A.</t>
  </si>
  <si>
    <t>Red de Datos</t>
  </si>
  <si>
    <t>Circuito Cerrado de Vídeo</t>
  </si>
  <si>
    <t>Mobiliario</t>
  </si>
  <si>
    <t xml:space="preserve">Costo Total </t>
  </si>
  <si>
    <t xml:space="preserve"> </t>
  </si>
  <si>
    <t>TERMINACIÓN DEL 7° Y 8° PISOS DE LA TORRE NORTE Y DEL PUENTE DE UNION ENTRE LAS TORRES NORTE Y SUR DEL PALACIO DE JUSTICIA DE ASUNCIÓN</t>
  </si>
  <si>
    <t>Diseño estructural de Puente Peatonal para el palacio de Justicia de Asunción</t>
  </si>
  <si>
    <t>ING. ANGEL GAONA ALARCON</t>
  </si>
  <si>
    <t>08/2008</t>
  </si>
  <si>
    <t>Proyecto Sistema de Climatización de los Pisos 7 y 8º de la Torre Norte del Palacio de Justicia de Asunción</t>
  </si>
  <si>
    <t>C&amp;G INGENIERIA S.R.L. Ing. Myriam Haydee Gutiérrez Alvarez</t>
  </si>
  <si>
    <t>10/2008</t>
  </si>
  <si>
    <t>Proyecto de Instalación Eléctrica de los Pisos 7 y 8 de la Torre Norte del Palacio de Justicia de Asunción</t>
  </si>
  <si>
    <t>ING. AXEL CID BENITEZ AYALA</t>
  </si>
  <si>
    <t>11/2008</t>
  </si>
  <si>
    <t>CMA Nº 034/08</t>
  </si>
  <si>
    <t>SDP Nº 043/08</t>
  </si>
  <si>
    <t>SDP Nº 044/08</t>
  </si>
  <si>
    <t>LPN 045/08</t>
  </si>
  <si>
    <t>12/2009</t>
  </si>
  <si>
    <t>Climatización (Chiller, Torre enfriamiento, bombas torre sur, colectores, cañerias en sala de maquinas; climatización de los pisos 7º y 8º)</t>
  </si>
  <si>
    <t>01/2009</t>
  </si>
  <si>
    <t>LPI 046/08</t>
  </si>
  <si>
    <t>Detección Electronica y Alarma contra Intrusos &amp; Proyector Digital y Comunicación Oral</t>
  </si>
  <si>
    <t>11/2009</t>
  </si>
  <si>
    <t>Detección Electronica y Alarma contra Incendios</t>
  </si>
  <si>
    <t>LPN 010/09 - P2; P4</t>
  </si>
  <si>
    <t>LPN 010/09 - P1</t>
  </si>
  <si>
    <t>DATA LAB S.A.</t>
  </si>
  <si>
    <t>LPN 010/09 - P3</t>
  </si>
  <si>
    <t>13/2009</t>
  </si>
  <si>
    <t>Sistema de Telefonía</t>
  </si>
  <si>
    <t>07/2009</t>
  </si>
  <si>
    <t>SDP 009/09</t>
  </si>
  <si>
    <t>10/2009</t>
  </si>
  <si>
    <t>SDP 011/09 - 2º LLAMADO</t>
  </si>
  <si>
    <t>SINTEC S.R.L.</t>
  </si>
  <si>
    <t>02/2009</t>
  </si>
  <si>
    <t>LPI 047/08</t>
  </si>
  <si>
    <t>ESEVE</t>
  </si>
  <si>
    <t>14/2009</t>
  </si>
  <si>
    <t>SDC 050/09</t>
  </si>
  <si>
    <t>1.2</t>
  </si>
  <si>
    <t>1.3</t>
  </si>
  <si>
    <t>Área Cubierta Intervenida</t>
  </si>
  <si>
    <t xml:space="preserve">Las obras incluyen: la terminación de los pisos 7° y 8° de la Torre Norte; el montaje de un puente de interconexion entre las torres norte y sur ubicado en el nivel 10;  Equipos de climatizacion para los pisos 7º 8º y torre sur, Instalaciones Especiales de Seguridad electronica y Comunicación; Mobiliario y Señalizaciones. </t>
  </si>
  <si>
    <t>Consultorías</t>
  </si>
  <si>
    <t>Complementos C1: Subsuelo 2. Piezas Estructurales, Albañileria, Instalaciones Electricas y Sanitarias</t>
  </si>
  <si>
    <t>Complementos C2: Modificaciones en los Pisos 7º y 8º. Modif. De Oficinas, Albañileria e Instalaciones</t>
  </si>
  <si>
    <t>Complementos C3: Refuerzos de los Apoyos y de la Estructura Metalica del Puente</t>
  </si>
  <si>
    <t>Add.01</t>
  </si>
  <si>
    <t>Porcentaje de los Trabajos complementarios en las Obras Civiles</t>
  </si>
  <si>
    <r>
      <t>Referencias</t>
    </r>
    <r>
      <rPr>
        <b/>
        <sz val="10"/>
        <rFont val="Arial"/>
        <family val="2"/>
      </rPr>
      <t>: LPI - Licitación Pública Internacional; LPN - Licitación Pública Nacional; SDP - Solicitud de Propuesta; SDC - Solicitud de Cotización; CMA - Concurso de Méritos y Aptitudes</t>
    </r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</si>
</sst>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0"/>
    <numFmt numFmtId="181" formatCode="&quot;$&quot;#,##0.00;[Red]&quot;$&quot;#,##0.00"/>
    <numFmt numFmtId="182" formatCode="dd/mm/yy"/>
    <numFmt numFmtId="183" formatCode="d/m/yy"/>
    <numFmt numFmtId="184" formatCode="[$G-3C0A]#,##0.00"/>
    <numFmt numFmtId="185" formatCode="[$G-3C0A]#,##0.00_);\([$G-3C0A]#,##0.00\)"/>
    <numFmt numFmtId="186" formatCode="\G#,##0_);\(\G#,##0\)"/>
    <numFmt numFmtId="187" formatCode="\G&quot;$&quot;#,##0_);\(\G&quot;$&quot;#,##0\)"/>
    <numFmt numFmtId="188" formatCode="#,##0.0_);\(#,##0.0\)"/>
    <numFmt numFmtId="189" formatCode="[$-C0A]dddd\,\ dd&quot; de &quot;mmmm&quot; de &quot;yyyy"/>
    <numFmt numFmtId="190" formatCode="dd\-mm\-yy;@"/>
    <numFmt numFmtId="191" formatCode="#,##0.00;\(#,##0.00\)"/>
    <numFmt numFmtId="192" formatCode="0.0%"/>
    <numFmt numFmtId="193" formatCode="mmm\-yyyy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vertical="top" wrapText="1"/>
    </xf>
    <xf numFmtId="0" fontId="2" fillId="0" borderId="0" xfId="0" applyFont="1" applyAlignment="1">
      <alignment horizontal="centerContinuous" vertical="center" wrapText="1"/>
    </xf>
    <xf numFmtId="49" fontId="2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0" fillId="0" borderId="1" xfId="0" applyFont="1" applyBorder="1" applyAlignment="1">
      <alignment horizontal="center" vertical="top" wrapText="1"/>
    </xf>
    <xf numFmtId="191" fontId="0" fillId="0" borderId="3" xfId="0" applyNumberFormat="1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91" fontId="0" fillId="0" borderId="5" xfId="0" applyNumberFormat="1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9" fontId="0" fillId="0" borderId="6" xfId="0" applyNumberFormat="1" applyFont="1" applyBorder="1" applyAlignment="1">
      <alignment horizontal="center" vertical="top" wrapText="1"/>
    </xf>
    <xf numFmtId="191" fontId="0" fillId="0" borderId="7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top" wrapText="1"/>
    </xf>
    <xf numFmtId="191" fontId="0" fillId="0" borderId="3" xfId="0" applyNumberFormat="1" applyFont="1" applyBorder="1" applyAlignment="1">
      <alignment vertical="top" wrapText="1"/>
    </xf>
    <xf numFmtId="191" fontId="0" fillId="0" borderId="7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91" fontId="2" fillId="2" borderId="3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top"/>
    </xf>
    <xf numFmtId="49" fontId="0" fillId="2" borderId="4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49" fontId="1" fillId="2" borderId="11" xfId="0" applyNumberFormat="1" applyFont="1" applyFill="1" applyBorder="1" applyAlignment="1">
      <alignment horizontal="right"/>
    </xf>
    <xf numFmtId="191" fontId="1" fillId="2" borderId="12" xfId="0" applyNumberFormat="1" applyFont="1" applyFill="1" applyBorder="1" applyAlignment="1">
      <alignment/>
    </xf>
    <xf numFmtId="0" fontId="3" fillId="2" borderId="11" xfId="0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3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2" borderId="10" xfId="0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Continuous" vertical="top" wrapText="1"/>
    </xf>
    <xf numFmtId="0" fontId="1" fillId="0" borderId="24" xfId="0" applyFont="1" applyFill="1" applyBorder="1" applyAlignment="1">
      <alignment horizontal="centerContinuous" vertical="top" wrapText="1"/>
    </xf>
    <xf numFmtId="49" fontId="1" fillId="0" borderId="24" xfId="0" applyNumberFormat="1" applyFont="1" applyFill="1" applyBorder="1" applyAlignment="1">
      <alignment horizontal="centerContinuous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vertical="top"/>
    </xf>
    <xf numFmtId="0" fontId="0" fillId="2" borderId="27" xfId="0" applyFont="1" applyFill="1" applyBorder="1" applyAlignment="1">
      <alignment horizontal="center" vertical="top"/>
    </xf>
    <xf numFmtId="49" fontId="0" fillId="2" borderId="14" xfId="0" applyNumberFormat="1" applyFont="1" applyFill="1" applyBorder="1" applyAlignment="1">
      <alignment horizontal="center" vertical="top" wrapText="1"/>
    </xf>
    <xf numFmtId="191" fontId="2" fillId="2" borderId="28" xfId="0" applyNumberFormat="1" applyFont="1" applyFill="1" applyBorder="1" applyAlignment="1">
      <alignment vertical="top" wrapText="1"/>
    </xf>
    <xf numFmtId="191" fontId="0" fillId="0" borderId="3" xfId="0" applyNumberFormat="1" applyFont="1" applyFill="1" applyBorder="1" applyAlignment="1">
      <alignment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191" fontId="0" fillId="0" borderId="0" xfId="0" applyNumberFormat="1" applyAlignment="1">
      <alignment horizontal="center" vertical="top" wrapText="1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3" fontId="2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3" fontId="2" fillId="0" borderId="27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3" fontId="2" fillId="0" borderId="34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3" fontId="2" fillId="0" borderId="11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zoomScale="115" zoomScaleNormal="115" workbookViewId="0" topLeftCell="C21">
      <selection activeCell="C21" sqref="C21"/>
    </sheetView>
  </sheetViews>
  <sheetFormatPr defaultColWidth="11.421875" defaultRowHeight="12.75"/>
  <cols>
    <col min="1" max="1" width="0.71875" style="0" customWidth="1"/>
    <col min="2" max="2" width="6.28125" style="0" customWidth="1"/>
    <col min="3" max="3" width="36.7109375" style="0" customWidth="1"/>
    <col min="4" max="4" width="25.28125" style="0" customWidth="1"/>
    <col min="5" max="5" width="14.7109375" style="0" customWidth="1"/>
    <col min="6" max="6" width="12.8515625" style="5" customWidth="1"/>
    <col min="7" max="7" width="17.00390625" style="0" customWidth="1"/>
    <col min="8" max="8" width="8.421875" style="0" customWidth="1"/>
    <col min="9" max="9" width="12.57421875" style="0" bestFit="1" customWidth="1"/>
  </cols>
  <sheetData>
    <row r="1" spans="2:7" ht="18">
      <c r="B1" s="10" t="s">
        <v>16</v>
      </c>
      <c r="C1" s="8"/>
      <c r="D1" s="8"/>
      <c r="E1" s="8"/>
      <c r="F1" s="9"/>
      <c r="G1" s="8"/>
    </row>
    <row r="2" spans="2:7" ht="12.75">
      <c r="B2" s="8" t="s">
        <v>17</v>
      </c>
      <c r="C2" s="8"/>
      <c r="D2" s="8"/>
      <c r="E2" s="8"/>
      <c r="F2" s="9"/>
      <c r="G2" s="8"/>
    </row>
    <row r="3" spans="2:7" ht="12.75">
      <c r="B3" s="8" t="s">
        <v>18</v>
      </c>
      <c r="C3" s="8"/>
      <c r="D3" s="8"/>
      <c r="E3" s="8"/>
      <c r="F3" s="9"/>
      <c r="G3" s="8"/>
    </row>
    <row r="4" spans="2:7" ht="42.75" customHeight="1">
      <c r="B4" s="10" t="s">
        <v>45</v>
      </c>
      <c r="C4" s="8"/>
      <c r="D4" s="8"/>
      <c r="E4" s="8"/>
      <c r="F4" s="9"/>
      <c r="G4" s="8"/>
    </row>
    <row r="5" spans="2:7" ht="15">
      <c r="B5" s="11" t="s">
        <v>44</v>
      </c>
      <c r="C5" s="8"/>
      <c r="D5" s="8"/>
      <c r="E5" s="8"/>
      <c r="F5" s="9"/>
      <c r="G5" s="8"/>
    </row>
    <row r="6" ht="5.25" customHeight="1" thickBot="1"/>
    <row r="7" spans="2:7" ht="16.5" thickBot="1">
      <c r="B7" s="59" t="s">
        <v>0</v>
      </c>
      <c r="C7" s="60" t="s">
        <v>1</v>
      </c>
      <c r="D7" s="61" t="s">
        <v>14</v>
      </c>
      <c r="E7" s="62" t="s">
        <v>38</v>
      </c>
      <c r="F7" s="63" t="s">
        <v>2</v>
      </c>
      <c r="G7" s="64" t="s">
        <v>32</v>
      </c>
    </row>
    <row r="8" spans="2:8" s="3" customFormat="1" ht="12.75">
      <c r="B8" s="65">
        <v>1</v>
      </c>
      <c r="C8" s="66" t="s">
        <v>13</v>
      </c>
      <c r="D8" s="67"/>
      <c r="E8" s="67"/>
      <c r="F8" s="68"/>
      <c r="G8" s="69">
        <f>SUM(G9:G11)</f>
        <v>17727.815360127337</v>
      </c>
      <c r="H8" s="2"/>
    </row>
    <row r="9" spans="2:8" s="3" customFormat="1" ht="25.5">
      <c r="B9" s="12" t="s">
        <v>19</v>
      </c>
      <c r="C9" s="7" t="s">
        <v>46</v>
      </c>
      <c r="D9" s="7" t="s">
        <v>47</v>
      </c>
      <c r="E9" s="55" t="s">
        <v>55</v>
      </c>
      <c r="F9" s="19" t="s">
        <v>48</v>
      </c>
      <c r="G9" s="13">
        <f>44000000/5026</f>
        <v>8754.476721050538</v>
      </c>
      <c r="H9" s="73"/>
    </row>
    <row r="10" spans="2:8" s="3" customFormat="1" ht="38.25">
      <c r="B10" s="12" t="s">
        <v>82</v>
      </c>
      <c r="C10" s="7" t="s">
        <v>49</v>
      </c>
      <c r="D10" s="7" t="s">
        <v>50</v>
      </c>
      <c r="E10" s="55" t="s">
        <v>56</v>
      </c>
      <c r="F10" s="19" t="s">
        <v>51</v>
      </c>
      <c r="G10" s="13">
        <f>27500000/5026</f>
        <v>5471.547950656586</v>
      </c>
      <c r="H10" s="2"/>
    </row>
    <row r="11" spans="2:8" s="3" customFormat="1" ht="38.25">
      <c r="B11" s="12" t="s">
        <v>83</v>
      </c>
      <c r="C11" s="7" t="s">
        <v>52</v>
      </c>
      <c r="D11" s="7" t="s">
        <v>53</v>
      </c>
      <c r="E11" s="55" t="s">
        <v>57</v>
      </c>
      <c r="F11" s="19" t="s">
        <v>54</v>
      </c>
      <c r="G11" s="13">
        <f>17600000/5026</f>
        <v>3501.790688420215</v>
      </c>
      <c r="H11" s="2"/>
    </row>
    <row r="12" spans="2:8" s="3" customFormat="1" ht="12.75">
      <c r="B12" s="12"/>
      <c r="C12" s="14"/>
      <c r="D12" s="14"/>
      <c r="E12" s="56"/>
      <c r="F12" s="54"/>
      <c r="G12" s="15"/>
      <c r="H12" s="2"/>
    </row>
    <row r="13" spans="2:8" s="3" customFormat="1" ht="12.75">
      <c r="B13" s="22">
        <v>2</v>
      </c>
      <c r="C13" s="24" t="s">
        <v>6</v>
      </c>
      <c r="D13" s="25"/>
      <c r="E13" s="25"/>
      <c r="F13" s="26"/>
      <c r="G13" s="23">
        <f>SUM(G14:G18)</f>
        <v>987672.9198169518</v>
      </c>
      <c r="H13" s="2"/>
    </row>
    <row r="14" spans="2:7" s="1" customFormat="1" ht="38.25">
      <c r="B14" s="12" t="s">
        <v>20</v>
      </c>
      <c r="C14" s="16" t="s">
        <v>15</v>
      </c>
      <c r="D14" s="16" t="s">
        <v>39</v>
      </c>
      <c r="E14" s="71" t="s">
        <v>58</v>
      </c>
      <c r="F14" s="17" t="s">
        <v>59</v>
      </c>
      <c r="G14" s="18">
        <f>4603986204/5026</f>
        <v>916033.8647035416</v>
      </c>
    </row>
    <row r="15" spans="2:9" s="1" customFormat="1" ht="38.25">
      <c r="B15" s="12" t="s">
        <v>21</v>
      </c>
      <c r="C15" s="16" t="s">
        <v>87</v>
      </c>
      <c r="D15" s="16" t="s">
        <v>39</v>
      </c>
      <c r="E15" s="72"/>
      <c r="F15" s="19" t="s">
        <v>90</v>
      </c>
      <c r="G15" s="20">
        <f>87563901/5026</f>
        <v>17422.184838838042</v>
      </c>
      <c r="I15" s="74"/>
    </row>
    <row r="16" spans="2:7" s="1" customFormat="1" ht="38.25">
      <c r="B16" s="12" t="s">
        <v>22</v>
      </c>
      <c r="C16" s="16" t="s">
        <v>88</v>
      </c>
      <c r="D16" s="16" t="s">
        <v>39</v>
      </c>
      <c r="E16" s="72"/>
      <c r="F16" s="19" t="s">
        <v>90</v>
      </c>
      <c r="G16" s="20">
        <f>98560921/5026</f>
        <v>19610.211102268204</v>
      </c>
    </row>
    <row r="17" spans="2:7" s="1" customFormat="1" ht="38.25">
      <c r="B17" s="12" t="s">
        <v>23</v>
      </c>
      <c r="C17" s="16" t="s">
        <v>89</v>
      </c>
      <c r="D17" s="16" t="s">
        <v>39</v>
      </c>
      <c r="E17" s="72"/>
      <c r="F17" s="19" t="s">
        <v>90</v>
      </c>
      <c r="G17" s="20">
        <f>173933069/5026</f>
        <v>34606.65917230402</v>
      </c>
    </row>
    <row r="18" spans="2:7" s="1" customFormat="1" ht="12.75">
      <c r="B18" s="4"/>
      <c r="C18" s="14"/>
      <c r="D18" s="14"/>
      <c r="E18" s="56"/>
      <c r="F18" s="54"/>
      <c r="G18" s="15"/>
    </row>
    <row r="19" spans="2:7" s="1" customFormat="1" ht="12.75">
      <c r="B19" s="22">
        <v>3</v>
      </c>
      <c r="C19" s="27" t="s">
        <v>7</v>
      </c>
      <c r="D19" s="28"/>
      <c r="E19" s="58"/>
      <c r="F19" s="26"/>
      <c r="G19" s="23">
        <f>SUM(G20:G26)</f>
        <v>1325926.55</v>
      </c>
    </row>
    <row r="20" spans="2:7" s="1" customFormat="1" ht="51">
      <c r="B20" s="12" t="s">
        <v>24</v>
      </c>
      <c r="C20" s="7" t="s">
        <v>60</v>
      </c>
      <c r="D20" s="7" t="s">
        <v>10</v>
      </c>
      <c r="E20" s="55" t="s">
        <v>62</v>
      </c>
      <c r="F20" s="19" t="s">
        <v>61</v>
      </c>
      <c r="G20" s="13">
        <v>1194146.29</v>
      </c>
    </row>
    <row r="21" spans="2:7" s="1" customFormat="1" ht="38.25">
      <c r="B21" s="12" t="s">
        <v>25</v>
      </c>
      <c r="C21" s="16" t="s">
        <v>63</v>
      </c>
      <c r="D21" s="16" t="s">
        <v>4</v>
      </c>
      <c r="E21" s="55" t="s">
        <v>66</v>
      </c>
      <c r="F21" s="17" t="s">
        <v>64</v>
      </c>
      <c r="G21" s="21">
        <v>33323.4</v>
      </c>
    </row>
    <row r="22" spans="2:7" s="1" customFormat="1" ht="25.5">
      <c r="B22" s="12" t="s">
        <v>26</v>
      </c>
      <c r="C22" s="16" t="s">
        <v>65</v>
      </c>
      <c r="D22" s="16" t="s">
        <v>11</v>
      </c>
      <c r="E22" s="55" t="s">
        <v>67</v>
      </c>
      <c r="F22" s="17" t="s">
        <v>59</v>
      </c>
      <c r="G22" s="21">
        <v>26606.8</v>
      </c>
    </row>
    <row r="23" spans="2:7" s="1" customFormat="1" ht="12.75">
      <c r="B23" s="12" t="s">
        <v>27</v>
      </c>
      <c r="C23" s="16" t="s">
        <v>41</v>
      </c>
      <c r="D23" s="16" t="s">
        <v>68</v>
      </c>
      <c r="E23" s="55" t="s">
        <v>69</v>
      </c>
      <c r="F23" s="17" t="s">
        <v>70</v>
      </c>
      <c r="G23" s="21">
        <v>13805</v>
      </c>
    </row>
    <row r="24" spans="2:7" s="1" customFormat="1" ht="12.75">
      <c r="B24" s="12" t="s">
        <v>28</v>
      </c>
      <c r="C24" s="7" t="s">
        <v>71</v>
      </c>
      <c r="D24" s="7" t="s">
        <v>12</v>
      </c>
      <c r="E24" s="57" t="s">
        <v>73</v>
      </c>
      <c r="F24" s="19" t="s">
        <v>72</v>
      </c>
      <c r="G24" s="13">
        <v>28261</v>
      </c>
    </row>
    <row r="25" spans="2:7" s="1" customFormat="1" ht="25.5">
      <c r="B25" s="12" t="s">
        <v>29</v>
      </c>
      <c r="C25" s="7" t="s">
        <v>40</v>
      </c>
      <c r="D25" s="7" t="s">
        <v>12</v>
      </c>
      <c r="E25" s="57" t="s">
        <v>75</v>
      </c>
      <c r="F25" s="19" t="s">
        <v>74</v>
      </c>
      <c r="G25" s="13">
        <v>29784.06</v>
      </c>
    </row>
    <row r="26" spans="2:7" s="6" customFormat="1" ht="12.75">
      <c r="B26" s="4"/>
      <c r="C26" s="14"/>
      <c r="D26" s="14"/>
      <c r="E26" s="56"/>
      <c r="F26" s="54"/>
      <c r="G26" s="15"/>
    </row>
    <row r="27" spans="2:7" s="6" customFormat="1" ht="12.75">
      <c r="B27" s="29">
        <v>4</v>
      </c>
      <c r="C27" s="27" t="s">
        <v>8</v>
      </c>
      <c r="D27" s="28"/>
      <c r="E27" s="58"/>
      <c r="F27" s="26"/>
      <c r="G27" s="23">
        <f>SUM(G28:G30)</f>
        <v>177989.15001989654</v>
      </c>
    </row>
    <row r="28" spans="2:7" s="6" customFormat="1" ht="12.75">
      <c r="B28" s="12" t="s">
        <v>30</v>
      </c>
      <c r="C28" s="7" t="s">
        <v>42</v>
      </c>
      <c r="D28" s="7" t="s">
        <v>76</v>
      </c>
      <c r="E28" s="71" t="s">
        <v>78</v>
      </c>
      <c r="F28" s="19" t="s">
        <v>77</v>
      </c>
      <c r="G28" s="70">
        <f>874853328/5026</f>
        <v>174065.5248706725</v>
      </c>
    </row>
    <row r="29" spans="2:7" s="6" customFormat="1" ht="12.75">
      <c r="B29" s="12" t="s">
        <v>31</v>
      </c>
      <c r="C29" s="7" t="s">
        <v>5</v>
      </c>
      <c r="D29" s="7" t="s">
        <v>79</v>
      </c>
      <c r="E29" s="71" t="s">
        <v>81</v>
      </c>
      <c r="F29" s="19" t="s">
        <v>80</v>
      </c>
      <c r="G29" s="70">
        <f>19720140/5026</f>
        <v>3923.625149224035</v>
      </c>
    </row>
    <row r="30" spans="2:7" s="6" customFormat="1" ht="11.25" customHeight="1" thickBot="1">
      <c r="B30" s="4"/>
      <c r="C30" s="14"/>
      <c r="D30" s="14"/>
      <c r="E30" s="56"/>
      <c r="F30" s="54"/>
      <c r="G30" s="15"/>
    </row>
    <row r="31" spans="2:9" ht="16.5" thickBot="1">
      <c r="B31" s="30"/>
      <c r="C31" s="31"/>
      <c r="D31" s="31"/>
      <c r="E31" s="31"/>
      <c r="F31" s="32" t="s">
        <v>33</v>
      </c>
      <c r="G31" s="33">
        <f>SUM(G8:G30)/2</f>
        <v>2509316.4351969752</v>
      </c>
      <c r="I31" s="75"/>
    </row>
    <row r="32" ht="13.5" thickBot="1"/>
    <row r="33" spans="2:7" ht="16.5" thickBot="1">
      <c r="B33" s="52" t="s">
        <v>37</v>
      </c>
      <c r="C33" s="34"/>
      <c r="D33" s="34"/>
      <c r="E33" s="34"/>
      <c r="F33" s="35"/>
      <c r="G33" s="36"/>
    </row>
    <row r="34" spans="2:7" ht="12.75">
      <c r="B34" s="44" t="s">
        <v>84</v>
      </c>
      <c r="C34" s="37"/>
      <c r="D34" s="37"/>
      <c r="E34" s="37"/>
      <c r="F34" s="40">
        <v>4436</v>
      </c>
      <c r="G34" s="41" t="s">
        <v>9</v>
      </c>
    </row>
    <row r="35" spans="2:7" ht="12.75">
      <c r="B35" s="45" t="s">
        <v>86</v>
      </c>
      <c r="C35" s="38"/>
      <c r="D35" s="38"/>
      <c r="E35" s="38"/>
      <c r="F35" s="42"/>
      <c r="G35" s="47">
        <f>+G8</f>
        <v>17727.815360127337</v>
      </c>
    </row>
    <row r="36" spans="2:7" ht="12.75">
      <c r="B36" s="45" t="s">
        <v>3</v>
      </c>
      <c r="C36" s="38"/>
      <c r="D36" s="38"/>
      <c r="E36" s="38"/>
      <c r="F36" s="42"/>
      <c r="G36" s="47">
        <f>+G13</f>
        <v>987672.9198169518</v>
      </c>
    </row>
    <row r="37" spans="2:7" ht="12.75">
      <c r="B37" s="45" t="s">
        <v>34</v>
      </c>
      <c r="C37" s="38"/>
      <c r="D37" s="38"/>
      <c r="E37" s="38"/>
      <c r="F37" s="42"/>
      <c r="G37" s="47">
        <f>+G19</f>
        <v>1325926.55</v>
      </c>
    </row>
    <row r="38" spans="2:7" ht="13.5" thickBot="1">
      <c r="B38" s="76" t="s">
        <v>35</v>
      </c>
      <c r="C38" s="77"/>
      <c r="D38" s="77"/>
      <c r="E38" s="77"/>
      <c r="F38" s="78"/>
      <c r="G38" s="79">
        <f>+G27</f>
        <v>177989.15001989654</v>
      </c>
    </row>
    <row r="39" spans="2:7" ht="6.75" customHeight="1" thickBot="1">
      <c r="B39" s="80"/>
      <c r="C39" s="81"/>
      <c r="D39" s="81"/>
      <c r="E39" s="81"/>
      <c r="F39" s="82"/>
      <c r="G39" s="83"/>
    </row>
    <row r="40" spans="2:7" ht="13.5" thickBot="1">
      <c r="B40" s="88" t="s">
        <v>91</v>
      </c>
      <c r="C40" s="89"/>
      <c r="D40" s="89"/>
      <c r="E40" s="89"/>
      <c r="F40" s="90"/>
      <c r="G40" s="91">
        <f>(G17+G16+G15)/G14</f>
        <v>0.07820568417150714</v>
      </c>
    </row>
    <row r="41" spans="2:7" ht="6" customHeight="1" thickBot="1">
      <c r="B41" s="84"/>
      <c r="C41" s="85"/>
      <c r="D41" s="85"/>
      <c r="E41" s="85"/>
      <c r="F41" s="86"/>
      <c r="G41" s="87"/>
    </row>
    <row r="42" spans="2:7" ht="15.75">
      <c r="B42" s="51" t="s">
        <v>43</v>
      </c>
      <c r="C42" s="49"/>
      <c r="D42" s="49"/>
      <c r="E42" s="49"/>
      <c r="F42" s="50"/>
      <c r="G42" s="53">
        <f>SUM(G35:G38)</f>
        <v>2509316.4351969757</v>
      </c>
    </row>
    <row r="43" spans="2:7" ht="40.5" customHeight="1">
      <c r="B43" s="92" t="s">
        <v>85</v>
      </c>
      <c r="C43" s="93"/>
      <c r="D43" s="93"/>
      <c r="E43" s="93"/>
      <c r="F43" s="93"/>
      <c r="G43" s="94"/>
    </row>
    <row r="44" spans="2:7" ht="13.5" thickBot="1">
      <c r="B44" s="46" t="s">
        <v>36</v>
      </c>
      <c r="C44" s="39"/>
      <c r="D44" s="39"/>
      <c r="E44" s="39"/>
      <c r="F44" s="43"/>
      <c r="G44" s="48">
        <f>+G42/F34</f>
        <v>565.670972767578</v>
      </c>
    </row>
    <row r="46" spans="2:7" ht="28.5" customHeight="1">
      <c r="B46" s="95" t="s">
        <v>92</v>
      </c>
      <c r="C46" s="96"/>
      <c r="D46" s="96"/>
      <c r="E46" s="96"/>
      <c r="F46" s="96"/>
      <c r="G46" s="96"/>
    </row>
  </sheetData>
  <mergeCells count="2">
    <mergeCell ref="B43:G43"/>
    <mergeCell ref="B46:G46"/>
  </mergeCells>
  <printOptions/>
  <pageMargins left="0.92" right="0.1968503937007874" top="0.51" bottom="0.5905511811023623" header="0.1968503937007874" footer="0.3937007874015748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PNUD - Proyecto PAR/97/021</dc:creator>
  <cp:keywords/>
  <dc:description/>
  <cp:lastModifiedBy>Colossus User</cp:lastModifiedBy>
  <cp:lastPrinted>2009-09-11T17:00:21Z</cp:lastPrinted>
  <dcterms:created xsi:type="dcterms:W3CDTF">1999-10-14T14:49:59Z</dcterms:created>
  <dcterms:modified xsi:type="dcterms:W3CDTF">2009-09-15T12:55:57Z</dcterms:modified>
  <cp:category/>
  <cp:version/>
  <cp:contentType/>
  <cp:contentStatus/>
</cp:coreProperties>
</file>